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'Лист1'!$A$1:$Q$151</definedName>
    <definedName name="Excel_BuiltIn_Print_Area_1_1">'Лист1'!$A$1:$Q$71</definedName>
  </definedNames>
  <calcPr fullCalcOnLoad="1"/>
</workbook>
</file>

<file path=xl/sharedStrings.xml><?xml version="1.0" encoding="utf-8"?>
<sst xmlns="http://schemas.openxmlformats.org/spreadsheetml/2006/main" count="275" uniqueCount="216">
  <si>
    <t>Утверждаю:</t>
  </si>
  <si>
    <t>Председатель Комитета ветеринарии</t>
  </si>
  <si>
    <t>с Госветинспекцией Республики Алтай</t>
  </si>
  <si>
    <t>_____________________ В.К. Макасеев</t>
  </si>
  <si>
    <t>«_______» __________________2010 г.</t>
  </si>
  <si>
    <t>КАЛЬКУЛЯЦИЯ ПЛАТНЫХ ВЕТЕРИНАРНЫХ УСЛУГ ОКАЗЫВАЕМЫХ ПРОДУКТИВНЫМ ЖИВОТНЫМ.</t>
  </si>
  <si>
    <t xml:space="preserve">№    п/п     </t>
  </si>
  <si>
    <t>Наименование услуги</t>
  </si>
  <si>
    <t>Расходные материалы (руб.)</t>
  </si>
  <si>
    <t>Итого материальные расходы  ( руб.)</t>
  </si>
  <si>
    <t>Затраты  времени на 1 единицу в минутах</t>
  </si>
  <si>
    <t>Нагрузка в день (ед.)</t>
  </si>
  <si>
    <t>Оперативное время (61%)</t>
  </si>
  <si>
    <t>Заработная плата    (руб.)</t>
  </si>
  <si>
    <t>Начисления на зарплату 26,2 %, (руб)</t>
  </si>
  <si>
    <t>Стоимость приема одной единицы ( руб.)</t>
  </si>
  <si>
    <t>Накладные расходы  ( 20%)</t>
  </si>
  <si>
    <t>Прибыль (15%)</t>
  </si>
  <si>
    <t>Стоимость одной единицы</t>
  </si>
  <si>
    <t>Всего стоимость услуги</t>
  </si>
  <si>
    <t>Наименование</t>
  </si>
  <si>
    <t>Стоимость (руб.)</t>
  </si>
  <si>
    <t>Кол-во</t>
  </si>
  <si>
    <t>Итого (руб.)</t>
  </si>
  <si>
    <t xml:space="preserve">Консультация по ветеринарно-санитарным вопросам и содержанию животных </t>
  </si>
  <si>
    <t xml:space="preserve">Клинический осмотр сельскохозяйственных животных:         </t>
  </si>
  <si>
    <t>-КРС, лошади, маралы, олени, свиньи ( одна голова)</t>
  </si>
  <si>
    <t xml:space="preserve">Термометр             Вазелин (100 гр.)     Спирт 70% (1 л.)         Вата (100 гр.)           Перчатки </t>
  </si>
  <si>
    <t xml:space="preserve">22         9         95         25          8        </t>
  </si>
  <si>
    <t>10%    5 гр.    0,5мл.  0,2 гр.  1/8 пара</t>
  </si>
  <si>
    <t xml:space="preserve">2,2         0,5         0,05         0,05        0,1           </t>
  </si>
  <si>
    <t xml:space="preserve">  - МРС , кролики, птицы, пушные звери ( одна голова)</t>
  </si>
  <si>
    <t>Оформление ветеринарного свидетельства Ф № 1 (без учета стоимости бланков)</t>
  </si>
  <si>
    <t>Оформление ветеринарной справки Ф № 4 (без учета стоимости бланков)</t>
  </si>
  <si>
    <t>Выдача справки о ветеринарном благополучии, прочих справок и документов.</t>
  </si>
  <si>
    <t>Бумага А-4</t>
  </si>
  <si>
    <t>2 лист</t>
  </si>
  <si>
    <t>Разрешение Комитета ветеринарии с Госветинспекцией на ввоз и вывоз продуктивных  животных за пределы Республики Алтай</t>
  </si>
  <si>
    <t>Бумага А-4                       Бумага факсовая            Телефонные переговоры</t>
  </si>
  <si>
    <t>150        57                      3,80</t>
  </si>
  <si>
    <t>2 лист 2 лист               5 мин</t>
  </si>
  <si>
    <t xml:space="preserve">0,6           1,6                           19   </t>
  </si>
  <si>
    <t>Вызов ветврача на дом на автомобиле учреждения ветеринарии с учетом расстояния в оба конца:</t>
  </si>
  <si>
    <t>- до 5 км.</t>
  </si>
  <si>
    <t>УАЗ                                                                     ГСМ — 92 (1 литр)</t>
  </si>
  <si>
    <t>410 тыс.ру 22</t>
  </si>
  <si>
    <t>0,028%         0,8 литров</t>
  </si>
  <si>
    <t>114,80             17,6</t>
  </si>
  <si>
    <t>-до 10 км.</t>
  </si>
  <si>
    <t>0,028 %        1,6 литров</t>
  </si>
  <si>
    <t>114,80                34</t>
  </si>
  <si>
    <t>-до 15 км.</t>
  </si>
  <si>
    <t>0,028 %         2,3 литров</t>
  </si>
  <si>
    <t>114,80             51,2</t>
  </si>
  <si>
    <t xml:space="preserve">                       -до50 км.                                                                                                                                                                           - Свыше 50 км*                                                             </t>
  </si>
  <si>
    <t>0,028 %        7,7 литров</t>
  </si>
  <si>
    <t>114,80             170,5</t>
  </si>
  <si>
    <t>Вызов ветврача на дом (на транспорте владельца)</t>
  </si>
  <si>
    <t>Вакцинация продуктивных животных  за исключением особо опасных:</t>
  </si>
  <si>
    <t xml:space="preserve">Термометр              Вазелин (100 гр.)     Спирт 70% (1 л.)         Вата (100 гр.)           Шприц разовый </t>
  </si>
  <si>
    <t xml:space="preserve">22           9         95         25         6         </t>
  </si>
  <si>
    <t>10%     5 гр.    0,5мл.  0,2 гр.     1 шт.</t>
  </si>
  <si>
    <t xml:space="preserve">2,2         0,5         0,05      0,05         6                  </t>
  </si>
  <si>
    <t>Введение лекарственных препаратов (1 инъекция):</t>
  </si>
  <si>
    <t>- подкожное, внутримышечное, внутрекожное</t>
  </si>
  <si>
    <t>- внутривенное</t>
  </si>
  <si>
    <t>Спирт 70% (1 л.)         Вата (100 гр.)           Перчатки                          Шприц Жанэ                   Ножницы</t>
  </si>
  <si>
    <t xml:space="preserve"> 95         25          8          350      250</t>
  </si>
  <si>
    <t>0,5мл.  0,2 гр. 1/8пар5 %      5 %</t>
  </si>
  <si>
    <t xml:space="preserve"> 0,05         0,1          0,1          17,5       12,5</t>
  </si>
  <si>
    <t>- через носовую и ротовую полость, интратрахеальное</t>
  </si>
  <si>
    <t xml:space="preserve"> Ножницы изогнутые    Спирт 70% (1 л.)         Вата (100 гр.)           Перчатки                                                        Шприц одноразовый (10 гр.)</t>
  </si>
  <si>
    <t xml:space="preserve"> 250       95         25          8                      6</t>
  </si>
  <si>
    <t xml:space="preserve"> 5 %    0,5мл.  0,2 гр   1/8 пара     1 шт.</t>
  </si>
  <si>
    <t xml:space="preserve">12,5        0,05        0,05        0,1                            6       </t>
  </si>
  <si>
    <t>- через катетеры</t>
  </si>
  <si>
    <t xml:space="preserve"> Катетер молочный   Спирт 70% (1 л.)         Вата (100 гр.)           Перчатки                                                        Шприц одноразовый (10 гр.)</t>
  </si>
  <si>
    <t xml:space="preserve"> 25       95         25          8                      6</t>
  </si>
  <si>
    <t xml:space="preserve">1,25        0,05        0,05        0,1                            6       </t>
  </si>
  <si>
    <t>- во влагалище и матку</t>
  </si>
  <si>
    <t xml:space="preserve"> Спирт 70% (1 л.)         Вата (100 гр.)           Перчатки  акушерские   Шприц Жанэ (100 мл.)  Система</t>
  </si>
  <si>
    <t>95         25         10         350      12</t>
  </si>
  <si>
    <t xml:space="preserve">0,5мл. 0,2 гр.  1/8пар 5 %      5 %    </t>
  </si>
  <si>
    <t xml:space="preserve"> 0,05       0,05        1,2           17,5         0,6       </t>
  </si>
  <si>
    <t>- внутриглазное капельное</t>
  </si>
  <si>
    <t>Спирт 70% (1 л.)         Вата (100 гр.)           Перчатки                          Пипетка</t>
  </si>
  <si>
    <t>95         25          8          3</t>
  </si>
  <si>
    <t>0,5мл.  0,2 гр.  1/8пар5 %</t>
  </si>
  <si>
    <t xml:space="preserve">0,05        0,05        0,1           0,2       </t>
  </si>
  <si>
    <t>Оказание помощи:</t>
  </si>
  <si>
    <t xml:space="preserve">          - при родовспоможениях         КРС, лошади, маралы, верблюды</t>
  </si>
  <si>
    <t xml:space="preserve">Перчатки акушерские    Мыло                          Вата (100 гр.)             Спирт 70% ( 1 л.) Марганцовка (100 гр)   Акушерский набор       </t>
  </si>
  <si>
    <t xml:space="preserve">10         175       25         95        25       2000                           </t>
  </si>
  <si>
    <t xml:space="preserve">1 пара  5 %     10 гр.   20 мл.  1 гр.   5 %           </t>
  </si>
  <si>
    <t xml:space="preserve">10            8,7           1,25        1,9         0,2       100                    </t>
  </si>
  <si>
    <t>- при родовспоможениях         МРС</t>
  </si>
  <si>
    <t>- при родовспоможениях      свиней</t>
  </si>
  <si>
    <t>-  при родильном парезе</t>
  </si>
  <si>
    <t xml:space="preserve">Перчатки акушерские    Мыло                     Марганцовка (100 гр)    Вата (100 гр.)          Вазелин (100 гр.)      Спирт 70 % (1 л.)      Игла кровобрательная   Шприц Жанэ (100 мл.)  Аппарат Эверса на 1 долю                      Катетер молочный  Кальций хлористый 10%                     Глюкоза 5 %            Кофеин 20 %                   </t>
  </si>
  <si>
    <t xml:space="preserve">10        175       25         25         9           95         8           350                 240       25                  20         25         15         </t>
  </si>
  <si>
    <t xml:space="preserve">1 пара  5 %      1 гр.  10 гр.   5 гр.    15 мл.  1 шт.    5 %                 5 %     5 %            100мл. 100мл. 10 мл.         </t>
  </si>
  <si>
    <t xml:space="preserve">10            8,7           0,2           2,4           0,5           1,4           8             17,5                     12            1,25                     20            25            15                   </t>
  </si>
  <si>
    <t xml:space="preserve">- при отделении последа у  коров </t>
  </si>
  <si>
    <t xml:space="preserve">Перчатки акушерские    Мыло                       Марганцовка  (100 гр)   Вата (100 гр.)             Спирт 70% ( 1 л.)       Шприц разовый         Новокаин 0,5%(100мл) Кофеин 20 %              Бицилин 5        </t>
  </si>
  <si>
    <t xml:space="preserve">10         175       25         25         95         6           40         15         11                             </t>
  </si>
  <si>
    <t xml:space="preserve">1 пара 5 %    1 гр.  10 гр.   15 гр.  1 шт.    10 мл.  10 мл.  1 шт.         </t>
  </si>
  <si>
    <t xml:space="preserve">10            8,7           0,2           2,5           1,4          6              2              7,5            9               </t>
  </si>
  <si>
    <t>- при отделение последа у мелких животных</t>
  </si>
  <si>
    <t xml:space="preserve">Перчатки акушерские    Мыло                       Марганцовка (100 гр)    Вата (100 гр.)             Спирт 70% ( 1 л.)       Шприц разовый         Новокаин 0,5%(100мл) Кофеин 20 %              Бицилин 3        </t>
  </si>
  <si>
    <t xml:space="preserve">10         175       25         25         95         6           40         15         9                             </t>
  </si>
  <si>
    <t xml:space="preserve">1 пара  5 %     1 гр.  10 гр.  15мл.   1 шт.    5 мл.   5 мл.   1 шт.         </t>
  </si>
  <si>
    <t xml:space="preserve">10            8,7           0,2           2,5           1,4           6              2              7,5           9               </t>
  </si>
  <si>
    <t>-  при выпадении матки у коровы</t>
  </si>
  <si>
    <t>Перчатки акушерские    Ножницы             Марганцовка (100 гр.)   Спирт 70% (1 л.)         Вата (100 гр.)            Мыло                         Нить шелковая (70м.) Новокаин (0,5 %)       Игла хирургическая Иглодержатель хирургический          Шприц разовый</t>
  </si>
  <si>
    <t>10     190       25         95         25         175       170       8        25                      250       6</t>
  </si>
  <si>
    <t>1 пара  5%      2 гр.   20мл. 20 гр.   5 %      1м.      20 мл.  5 %                   5 %      1 шт.</t>
  </si>
  <si>
    <t>10            9,5           0,5           1,9         5        8,7           2              8              1,25                         12,5         6</t>
  </si>
  <si>
    <t xml:space="preserve">-  при выпадении влагалища у коровы </t>
  </si>
  <si>
    <t xml:space="preserve">Кастрация: </t>
  </si>
  <si>
    <t xml:space="preserve">- жеребца, верблюда </t>
  </si>
  <si>
    <t xml:space="preserve">Йод (100 мл.)                  Ножницы хирург.     Спирт 70% (1 л.)         Вата (100 гр.)           Перчатки хирург.            Иглодержатель хирургический                Спрей Кубатол (250мл) Скальпель ветеринарный                 Щипцы для кастрации по Занду                           Марганцовка (100 гр.)   Мыло хоз.                       </t>
  </si>
  <si>
    <t>60       230       95         25          8                      300       350                    150                    6500     25         175</t>
  </si>
  <si>
    <t xml:space="preserve">10 гр.   5 %     20 мл.  10 гр.   1 пара               5 %      20мл                5 %                   5 %      5 гр.     5 %   </t>
  </si>
  <si>
    <t xml:space="preserve">6              11,5        1,9         2,5          8                            15            28                            7,5                          325         1,25         8,7    </t>
  </si>
  <si>
    <t xml:space="preserve">-хряка </t>
  </si>
  <si>
    <t xml:space="preserve">Йод (100 мл.)                  Ножницы хирург.     Спирт 70% (1 л.)         Вата (100 гр.)           Перчатки хирург.            Иглодержатель хирургический                Спрей Кубатол (250мл) Скальпель ветеринарный                  Марганцовка (100 гр.)   Мыло хоз.                       </t>
  </si>
  <si>
    <t>60       230       95         25          8                      300       350                    150       25         175</t>
  </si>
  <si>
    <t xml:space="preserve">10 гр.   5 %     20 мл.  10 гр.   1 пара               5 %      20мл                5 %      5 гр.     5 %   </t>
  </si>
  <si>
    <t xml:space="preserve">6              11,5        1,9         2,5          8                            15            28                            7,5           1,25         8,7    </t>
  </si>
  <si>
    <t>-хряка (до 6 месяцев)</t>
  </si>
  <si>
    <t xml:space="preserve">5 гр.   5 %     20 мл.  10 гр.   1 пара               5 %      10мл                5 %      2 гр.     5 %   </t>
  </si>
  <si>
    <t xml:space="preserve">3              11,5        1,9         2,5          8                            15            14                            7,5           0,5         8,7    </t>
  </si>
  <si>
    <t>-быка</t>
  </si>
  <si>
    <t xml:space="preserve">Йод (100 мл.)                  Ножницы хирург.     Спирт 70% (1 л.)         Вата (100 гр.)           Перчатки хирург.            Иглодержатель хирургический                Спрей Кубатол (250мл) Скальпель ветеринарный                 Щипцы для кастрации по Занду                           Нить шелковая (70 м)   Мыло хоз.                       </t>
  </si>
  <si>
    <t>60       230       95         25          8                      300       350                    150                    6500     170       175</t>
  </si>
  <si>
    <t xml:space="preserve">10 гр.   5 %     20 мл.  10 гр.   1 пара               5 %      20мл                5 %                   5 %      1 м.     5 %   </t>
  </si>
  <si>
    <t xml:space="preserve">6              11,5        1,9         2,5          8                            15            28                           7,5                          325        2,4         8,7    </t>
  </si>
  <si>
    <t xml:space="preserve">-бычка (до 6 месяцев) </t>
  </si>
  <si>
    <t xml:space="preserve">5 гр.   5 %     20 мл.  10 гр.   1 пара               5 %      10мл                5 %                   5 %      1 м.     5 %   </t>
  </si>
  <si>
    <t xml:space="preserve">3             11,5        1,9         2,5          8                            15            14                            7,5                          325        2,4         8,7    </t>
  </si>
  <si>
    <t>-барана</t>
  </si>
  <si>
    <t xml:space="preserve">Йод (100 мл.)                  Ножницы хирург.     Спирт 70% (1 л.)         Вата (100 гр.)           Перчатки                          Ножницы изогнутые      Спрей Куботол(250мл) Скальпель ветеринарный                 Мыло хоз.                        Трицелин (40 гр.)          Нить шелковая (70 м)                  </t>
  </si>
  <si>
    <t>60       230       95         25          8          250       350                    150      175       75       170</t>
  </si>
  <si>
    <t xml:space="preserve">5 гр.   5 %     20 мл.  10 гр.   1 пара  5 %      10 мл.               5 %     5 %      40 гр.  2 м.           </t>
  </si>
  <si>
    <t>3              11,5         1,9         2,5         8              12,5        14                         7,5           8,7           75             4,8</t>
  </si>
  <si>
    <t>-баранчика (до 6 месяцев)</t>
  </si>
  <si>
    <t xml:space="preserve">Йод (100 мл.)                  Ножницы хирург.     Спирт 70% (1 л.)         Вата (100 гр.)           Перчатки                          Ножницы изогнутые      Спрей Куботол(250мл) Скальпель ветеринарный                 Мыло хоз.                        Нить шелковая (70 м)                  </t>
  </si>
  <si>
    <t>60       230       95         25          8          250       350                    150      175       170</t>
  </si>
  <si>
    <t xml:space="preserve">5 гр.   5 %     20 мл.  10 гр.   1 пара  5 %      5 мл.               5 %     5 %      1 м.           </t>
  </si>
  <si>
    <t>3              11,5         1,9         2,5         8              12,5        7,5                         7,5           8,7           2,4</t>
  </si>
  <si>
    <t>-кролика</t>
  </si>
  <si>
    <t>Простые хирургические (манипуляции) операции: абсцесс, фурункул, гематома</t>
  </si>
  <si>
    <t xml:space="preserve"> Йод (100 мл.)                Ножницы хирург.     Спирт 70% (1 л.)         Вата (100 гр.)           Перчатки хирургические                 Иглодержатель хирургический                Игла хирургическая      Скальпель ветеринарный                  Марганцовка (5 гр.)   Мыло хоз.                       Нить шелковая (70м.)    Новокаин          </t>
  </si>
  <si>
    <t>60       230       95         25                     8                      300       25                    150       25         175       170      40</t>
  </si>
  <si>
    <t xml:space="preserve">10 гр.   5 %     65 мл.  50 гр.              1 пара               5 %      5 %                 5 %      5 гр.     5 %     1м.   20 мл. </t>
  </si>
  <si>
    <t>6              11,5        6,2         12,5                        8                            15            1,25                         7,5           25         8,7           2,4           8</t>
  </si>
  <si>
    <t>Сложные хирургические (манипуляции) операции:</t>
  </si>
  <si>
    <t xml:space="preserve"> Йод (100 мл.)                Ножницы хирург.     Спирт 70% (1 л.)         Вата (100 гр.)           Перчатки хирургические                 Иглодержатель хирургический                Игла хирургическая      Скальпель ветеринарный                  Марганцовка (100 гр.)   Мыло хоз.                       Нить шелковая (70м.)    Новокаин          </t>
  </si>
  <si>
    <t xml:space="preserve">20 гр.   5 %     65 мл.  50 гр.              1 пара               5 %      5 %                 5 %      10 гр.   5 %     2 м.   40 мл. </t>
  </si>
  <si>
    <t>12           11,5        6,2         12,5                        8                            15            1,25                        7,5          2,5         8,7           4,8          16</t>
  </si>
  <si>
    <t>Прокол рубца</t>
  </si>
  <si>
    <t>Ножницы                     Йод (100 гр.)             Спирт 70% (1 л.)          Вата (100 гр.)           Перчатки                    Нить шелковая (70м.) Траакар                      Игла хирургическая Иглодержатель хирургический</t>
  </si>
  <si>
    <t>190       60        95        25        8           170       240       25                      250</t>
  </si>
  <si>
    <t>5%      5 гр.    0,5 мл. 0,2 гр.  1/8пар 10 см.  5 %      5 %                    5 %</t>
  </si>
  <si>
    <t>9,5           3             0,05        0,05         0,1          0,2           12         1,25                        12,5</t>
  </si>
  <si>
    <t>Извлечение инородных тел при помощи зондов (глотка, пищевод, желудок)</t>
  </si>
  <si>
    <t>Спирт 70% (1 л.)         Вата (100 гр.)           Вазелин (100 гр.)     Перчатки                   Клин ротовой            Зонд ротопищевой для удаления инородных тел</t>
  </si>
  <si>
    <t xml:space="preserve">95         25          9           8          180                     400 </t>
  </si>
  <si>
    <t xml:space="preserve">0,5 мл. 0,2 гр.  10 гр.  1/8пар 5 %                    5 % </t>
  </si>
  <si>
    <t xml:space="preserve">0,05         0,05       0,9           0,1           9                              20 </t>
  </si>
  <si>
    <t xml:space="preserve">Вскрытие трупов, с выдачей протокола вскрытия: </t>
  </si>
  <si>
    <t>- КРС, лошади. маралы, верблюды</t>
  </si>
  <si>
    <t>Йод (100 мл.)                  Ножницы хирург.     Спирт 70% (1 л.)         Вата (100 гр.)           Перчатки                          Иглодержатель хирургический                 Скальпель ветеринарный                  Игла хирургическая       Мыло хоз.                        Нить шелковая (70 м)    Нож анатомический</t>
  </si>
  <si>
    <t xml:space="preserve"> 60       230       95         25          8                      300                    150       25         175       170      850</t>
  </si>
  <si>
    <t>10 гр.   5 %     20 мл. 20 гр.   1 пара               5 %                   5 %      5 %      5 %      2 м.      5 %</t>
  </si>
  <si>
    <t xml:space="preserve">6              11,5      1,9        5            8                            15                            7,5          1,25         8,7          4,8           42,5 </t>
  </si>
  <si>
    <t>-МРС</t>
  </si>
  <si>
    <t xml:space="preserve">6              11,5       1,9         5            8                            15                            7,5          1,25         8,7          4,8           42,5 </t>
  </si>
  <si>
    <t>-Птица, кролик,нутрия</t>
  </si>
  <si>
    <t>10 гр.   5 %     10 мл. 10 гр.   1 пара               5 %                   5 %      5 %      5 %      2 м.      5 %</t>
  </si>
  <si>
    <t xml:space="preserve">6              11,5       0,9         2,5            8                            15                            7,5          1,25         8,7          4,8           42,5 </t>
  </si>
  <si>
    <t>Взятие патологического материала для лабораторного исследования с выдачей сопроводительного документа (1 проба)</t>
  </si>
  <si>
    <t xml:space="preserve">Спирт 70% (1 л.)         Вата (100 гр.)           Перчатки                          </t>
  </si>
  <si>
    <t xml:space="preserve">95         25          8                      </t>
  </si>
  <si>
    <t xml:space="preserve">0,5мл.  5 гр.   1/8пар          </t>
  </si>
  <si>
    <t xml:space="preserve">0,05        1,3         0,1                           </t>
  </si>
  <si>
    <t>Взятие крови :</t>
  </si>
  <si>
    <t>- КРС, лошади, маралы, верблюды</t>
  </si>
  <si>
    <t xml:space="preserve">Спирт 70% (1 л.)         Вата (100 гр.)           Перчатки                          Игла кровобрательная  Мыло хоз.                       Пробирка 2 шт.              Борная кислота  (10гр.) Ерш для пробирок          Моющее средство  (500 мл)              </t>
  </si>
  <si>
    <t>95         25          8           8         175       20        5           40                  45</t>
  </si>
  <si>
    <t>0,5 мл. 0,2 гр.  1/8пар 1 шт.    5 %     5 %     0,1       5 %                    1 мл.</t>
  </si>
  <si>
    <t>0,05        0,05        0,1           8         8,7         2             0,05         2                               0,09</t>
  </si>
  <si>
    <t>- свиньи</t>
  </si>
  <si>
    <t xml:space="preserve">Расчистка, обрезка копыт: </t>
  </si>
  <si>
    <t>- КРС, лошадей</t>
  </si>
  <si>
    <t>Спирт 70% (1 л.)         Вата (100 гр.)           Перчатки                          Клещи для удаления копытного рога</t>
  </si>
  <si>
    <t>95         25          8                      3050</t>
  </si>
  <si>
    <t xml:space="preserve">0,5мл.  10 гр.   1 пара             5 % </t>
  </si>
  <si>
    <t>0,05        2,5         8                           152,5</t>
  </si>
  <si>
    <t>Спирт 70% (1 л.)         Вата (100 гр.)           Перчатки                          Нож для обрезки копыт</t>
  </si>
  <si>
    <t>95         25          8          850</t>
  </si>
  <si>
    <t xml:space="preserve">0,5мл.  10 гр.   1 пара  5 % </t>
  </si>
  <si>
    <t>0,05        2,5         8              42,5</t>
  </si>
  <si>
    <t>Взятие смывов для лабораторных исследований (1 смыв)</t>
  </si>
  <si>
    <t xml:space="preserve">0,5мл.   1 гр.   1/8пар              </t>
  </si>
  <si>
    <t xml:space="preserve">0,05         0,3         0,1                           </t>
  </si>
  <si>
    <t>Отбор проб для лабораторного исследования пчелосемьи</t>
  </si>
  <si>
    <t xml:space="preserve">Перчатки  разовые          Пакет полиэтиленовый </t>
  </si>
  <si>
    <t xml:space="preserve">8                   0,5          </t>
  </si>
  <si>
    <t xml:space="preserve">1/8 пара    2 шт. </t>
  </si>
  <si>
    <t>0,1                         1</t>
  </si>
  <si>
    <t>Обработка пчелосемей и ульев (1 пчелосемья)</t>
  </si>
  <si>
    <t xml:space="preserve"> Спирт 70% (1 л.)         Вата (100 гр.)           Перчатки                          </t>
  </si>
  <si>
    <t xml:space="preserve">95         25          8          </t>
  </si>
  <si>
    <t xml:space="preserve">0,5мл.  0,5 гр.  1 пара  </t>
  </si>
  <si>
    <t xml:space="preserve">0,05        0,1         8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</si>
</sst>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%"/>
  </numFmts>
  <fonts count="9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5" fillId="0" borderId="2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5" fontId="7" fillId="0" borderId="3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center" vertical="top" wrapText="1"/>
    </xf>
    <xf numFmtId="164" fontId="7" fillId="0" borderId="0" xfId="0" applyFont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left" vertical="top" wrapText="1"/>
    </xf>
    <xf numFmtId="167" fontId="7" fillId="0" borderId="3" xfId="0" applyNumberFormat="1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view="pageBreakPreview" zoomScale="50" zoomScaleSheetLayoutView="50" workbookViewId="0" topLeftCell="A1">
      <selection activeCell="G10" sqref="G10"/>
    </sheetView>
  </sheetViews>
  <sheetFormatPr defaultColWidth="12.57421875" defaultRowHeight="70.5" customHeight="1"/>
  <cols>
    <col min="1" max="1" width="5.57421875" style="1" customWidth="1"/>
    <col min="2" max="2" width="44.8515625" style="1" customWidth="1"/>
    <col min="3" max="3" width="30.28125" style="1" customWidth="1"/>
    <col min="4" max="4" width="9.7109375" style="1" customWidth="1"/>
    <col min="5" max="5" width="9.140625" style="1" customWidth="1"/>
    <col min="6" max="6" width="11.57421875" style="1" customWidth="1"/>
    <col min="7" max="7" width="11.28125" style="1" customWidth="1"/>
    <col min="8" max="9" width="13.28125" style="1" customWidth="1"/>
    <col min="10" max="10" width="10.8515625" style="1" customWidth="1"/>
    <col min="11" max="11" width="16.00390625" style="1" customWidth="1"/>
    <col min="12" max="12" width="17.7109375" style="1" customWidth="1"/>
    <col min="13" max="13" width="16.28125" style="1" customWidth="1"/>
    <col min="14" max="14" width="17.28125" style="1" customWidth="1"/>
    <col min="15" max="15" width="13.421875" style="1" customWidth="1"/>
    <col min="16" max="16" width="15.8515625" style="1" customWidth="1"/>
    <col min="17" max="17" width="14.421875" style="1" customWidth="1"/>
    <col min="18" max="16384" width="11.57421875" style="2" customWidth="1"/>
  </cols>
  <sheetData>
    <row r="1" spans="13:17" ht="25.5" customHeight="1">
      <c r="M1" s="3" t="s">
        <v>0</v>
      </c>
      <c r="N1" s="3"/>
      <c r="O1" s="3"/>
      <c r="P1" s="3"/>
      <c r="Q1" s="3"/>
    </row>
    <row r="2" spans="13:17" ht="25.5" customHeight="1">
      <c r="M2" s="3" t="s">
        <v>1</v>
      </c>
      <c r="N2" s="3"/>
      <c r="O2" s="3"/>
      <c r="P2" s="3"/>
      <c r="Q2" s="3"/>
    </row>
    <row r="3" spans="13:17" ht="25.5" customHeight="1">
      <c r="M3" s="3" t="s">
        <v>2</v>
      </c>
      <c r="N3" s="3"/>
      <c r="O3" s="3"/>
      <c r="P3" s="3"/>
      <c r="Q3" s="3"/>
    </row>
    <row r="4" spans="13:17" ht="25.5" customHeight="1">
      <c r="M4" s="3" t="s">
        <v>3</v>
      </c>
      <c r="N4" s="3"/>
      <c r="O4" s="3"/>
      <c r="P4" s="3"/>
      <c r="Q4" s="3"/>
    </row>
    <row r="5" spans="13:17" ht="25.5" customHeight="1">
      <c r="M5" s="3" t="s">
        <v>4</v>
      </c>
      <c r="N5" s="3"/>
      <c r="O5" s="3"/>
      <c r="P5" s="3"/>
      <c r="Q5" s="3"/>
    </row>
    <row r="6" ht="25.5" customHeight="1"/>
    <row r="7" ht="25.5" customHeight="1"/>
    <row r="8" spans="1:17" s="5" customFormat="1" ht="25.5" customHeight="1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ht="25.5" customHeight="1"/>
    <row r="10" spans="1:17" s="7" customFormat="1" ht="117.75" customHeight="1">
      <c r="A10" s="6" t="s">
        <v>6</v>
      </c>
      <c r="B10" s="6" t="s">
        <v>7</v>
      </c>
      <c r="C10" s="6" t="s">
        <v>8</v>
      </c>
      <c r="D10" s="6"/>
      <c r="E10" s="6"/>
      <c r="F10" s="6"/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6" t="s">
        <v>14</v>
      </c>
      <c r="M10" s="6" t="s">
        <v>15</v>
      </c>
      <c r="N10" s="6" t="s">
        <v>16</v>
      </c>
      <c r="O10" s="6" t="s">
        <v>17</v>
      </c>
      <c r="P10" s="6" t="s">
        <v>18</v>
      </c>
      <c r="Q10" s="6" t="s">
        <v>19</v>
      </c>
    </row>
    <row r="11" spans="1:17" s="9" customFormat="1" ht="76.5" customHeight="1">
      <c r="A11" s="6"/>
      <c r="B11" s="6"/>
      <c r="C11" s="8" t="s">
        <v>20</v>
      </c>
      <c r="D11" s="8" t="s">
        <v>21</v>
      </c>
      <c r="E11" s="8" t="s">
        <v>22</v>
      </c>
      <c r="F11" s="8" t="s">
        <v>23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3" customFormat="1" ht="13.5" customHeight="1">
      <c r="A12" s="10">
        <v>1</v>
      </c>
      <c r="B12" s="10">
        <v>2</v>
      </c>
      <c r="C12" s="11">
        <v>3</v>
      </c>
      <c r="D12" s="11"/>
      <c r="E12" s="11"/>
      <c r="F12" s="11"/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>
        <v>10</v>
      </c>
      <c r="N12" s="10">
        <v>11</v>
      </c>
      <c r="O12" s="12">
        <v>12</v>
      </c>
      <c r="P12" s="10">
        <v>13</v>
      </c>
      <c r="Q12" s="10">
        <v>14</v>
      </c>
    </row>
    <row r="13" spans="1:17" s="23" customFormat="1" ht="66.75" customHeight="1">
      <c r="A13" s="14">
        <v>1</v>
      </c>
      <c r="B13" s="15" t="s">
        <v>24</v>
      </c>
      <c r="C13" s="15"/>
      <c r="D13" s="15"/>
      <c r="E13" s="15"/>
      <c r="F13" s="16"/>
      <c r="G13" s="17"/>
      <c r="H13" s="17">
        <v>8</v>
      </c>
      <c r="I13" s="18">
        <f>480*1/H13</f>
        <v>60</v>
      </c>
      <c r="J13" s="19">
        <f>I13*0.61</f>
        <v>36.6</v>
      </c>
      <c r="K13" s="20">
        <v>534.7</v>
      </c>
      <c r="L13" s="20">
        <f>K13*0.262</f>
        <v>140.09140000000002</v>
      </c>
      <c r="M13" s="20">
        <f>(K13+L13)/J13</f>
        <v>18.43692349726776</v>
      </c>
      <c r="N13" s="20">
        <f>M13*1.2</f>
        <v>22.124308196721312</v>
      </c>
      <c r="O13" s="21">
        <f>N13*15%</f>
        <v>3.3186462295081967</v>
      </c>
      <c r="P13" s="19">
        <f>N13+O13</f>
        <v>25.44295442622951</v>
      </c>
      <c r="Q13" s="22">
        <f>P13</f>
        <v>25.44295442622951</v>
      </c>
    </row>
    <row r="14" spans="1:17" s="23" customFormat="1" ht="62.25" customHeight="1">
      <c r="A14" s="24">
        <v>2</v>
      </c>
      <c r="B14" s="25" t="s">
        <v>25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>
        <f>M14*1.2</f>
        <v>0</v>
      </c>
      <c r="O14" s="25"/>
      <c r="P14" s="25"/>
      <c r="Q14" s="25"/>
    </row>
    <row r="15" spans="1:17" s="23" customFormat="1" ht="114.75" customHeight="1">
      <c r="A15" s="24"/>
      <c r="B15" s="26" t="s">
        <v>26</v>
      </c>
      <c r="C15" s="27" t="s">
        <v>27</v>
      </c>
      <c r="D15" s="27" t="s">
        <v>28</v>
      </c>
      <c r="E15" s="28" t="s">
        <v>29</v>
      </c>
      <c r="F15" s="27" t="s">
        <v>30</v>
      </c>
      <c r="G15" s="18">
        <v>2.9</v>
      </c>
      <c r="H15" s="18">
        <v>5</v>
      </c>
      <c r="I15" s="18">
        <f>480*1/H15</f>
        <v>96</v>
      </c>
      <c r="J15" s="19">
        <f>I15*0.61</f>
        <v>58.56</v>
      </c>
      <c r="K15" s="20">
        <v>534.7</v>
      </c>
      <c r="L15" s="20">
        <f>K15*0.262</f>
        <v>140.09140000000002</v>
      </c>
      <c r="M15" s="20">
        <f>(K15+L15+G15)/J15</f>
        <v>11.572599043715847</v>
      </c>
      <c r="N15" s="20">
        <f>M15*1.2</f>
        <v>13.887118852459016</v>
      </c>
      <c r="O15" s="20">
        <f>N15*15%</f>
        <v>2.0830678278688524</v>
      </c>
      <c r="P15" s="20">
        <f>N15+O15</f>
        <v>15.970186680327869</v>
      </c>
      <c r="Q15" s="22">
        <f>P15</f>
        <v>15.970186680327869</v>
      </c>
    </row>
    <row r="16" spans="1:17" s="23" customFormat="1" ht="122.25" customHeight="1">
      <c r="A16" s="24"/>
      <c r="B16" s="29" t="s">
        <v>31</v>
      </c>
      <c r="C16" s="27" t="s">
        <v>27</v>
      </c>
      <c r="D16" s="27" t="s">
        <v>28</v>
      </c>
      <c r="E16" s="28" t="s">
        <v>29</v>
      </c>
      <c r="F16" s="27" t="s">
        <v>30</v>
      </c>
      <c r="G16" s="18">
        <v>2.9</v>
      </c>
      <c r="H16" s="18">
        <v>3</v>
      </c>
      <c r="I16" s="18">
        <f>480*1/H16</f>
        <v>160</v>
      </c>
      <c r="J16" s="19">
        <f>I16*0.61</f>
        <v>97.6</v>
      </c>
      <c r="K16" s="20">
        <v>534.7</v>
      </c>
      <c r="L16" s="20">
        <f>K16*0.262</f>
        <v>140.09140000000002</v>
      </c>
      <c r="M16" s="20">
        <f>(K16+L16+G16)/J16</f>
        <v>6.943559426229509</v>
      </c>
      <c r="N16" s="20">
        <f>M16*1.2</f>
        <v>8.332271311475411</v>
      </c>
      <c r="O16" s="20">
        <f>N16*15%</f>
        <v>1.2498406967213116</v>
      </c>
      <c r="P16" s="19">
        <f>N16+O16</f>
        <v>9.582112008196724</v>
      </c>
      <c r="Q16" s="22">
        <f>P16</f>
        <v>9.582112008196724</v>
      </c>
    </row>
    <row r="17" spans="1:17" s="23" customFormat="1" ht="75.75" customHeight="1">
      <c r="A17" s="24">
        <v>3</v>
      </c>
      <c r="B17" s="26" t="s">
        <v>32</v>
      </c>
      <c r="C17" s="27"/>
      <c r="D17" s="27"/>
      <c r="E17" s="27"/>
      <c r="F17" s="27"/>
      <c r="G17" s="18"/>
      <c r="H17" s="18">
        <v>10</v>
      </c>
      <c r="I17" s="18">
        <f>480*1/H17</f>
        <v>48</v>
      </c>
      <c r="J17" s="19">
        <f>I17*0.61</f>
        <v>29.28</v>
      </c>
      <c r="K17" s="20">
        <v>534.7</v>
      </c>
      <c r="L17" s="20">
        <f>K17*0.262</f>
        <v>140.09140000000002</v>
      </c>
      <c r="M17" s="20">
        <f>(K17+L17)/J17</f>
        <v>23.046154371584702</v>
      </c>
      <c r="N17" s="20">
        <f>M17*1.2</f>
        <v>27.65538524590164</v>
      </c>
      <c r="O17" s="20">
        <f>N17*15%</f>
        <v>4.148307786885246</v>
      </c>
      <c r="P17" s="20">
        <f>N17+O17</f>
        <v>31.80369303278689</v>
      </c>
      <c r="Q17" s="22">
        <f>P17</f>
        <v>31.80369303278689</v>
      </c>
    </row>
    <row r="18" spans="1:17" s="23" customFormat="1" ht="71.25" customHeight="1">
      <c r="A18" s="24">
        <v>4</v>
      </c>
      <c r="B18" s="26" t="s">
        <v>33</v>
      </c>
      <c r="C18" s="27"/>
      <c r="D18" s="27"/>
      <c r="E18" s="27"/>
      <c r="F18" s="27"/>
      <c r="G18" s="18"/>
      <c r="H18" s="18">
        <v>10</v>
      </c>
      <c r="I18" s="18">
        <f>480*1/H18</f>
        <v>48</v>
      </c>
      <c r="J18" s="19">
        <f>I18*0.61</f>
        <v>29.28</v>
      </c>
      <c r="K18" s="20">
        <v>534.7</v>
      </c>
      <c r="L18" s="20">
        <f>K18*0.262</f>
        <v>140.09140000000002</v>
      </c>
      <c r="M18" s="20">
        <f>(K18+L18)/J18</f>
        <v>23.046154371584702</v>
      </c>
      <c r="N18" s="20">
        <f>M18*1.2</f>
        <v>27.65538524590164</v>
      </c>
      <c r="O18" s="20">
        <f>N18*15%</f>
        <v>4.148307786885246</v>
      </c>
      <c r="P18" s="20">
        <f>N18+O18</f>
        <v>31.80369303278689</v>
      </c>
      <c r="Q18" s="22">
        <f>P18</f>
        <v>31.80369303278689</v>
      </c>
    </row>
    <row r="19" spans="1:17" s="23" customFormat="1" ht="90.75" customHeight="1">
      <c r="A19" s="24">
        <v>5</v>
      </c>
      <c r="B19" s="30" t="s">
        <v>34</v>
      </c>
      <c r="C19" s="27" t="s">
        <v>35</v>
      </c>
      <c r="D19" s="27">
        <v>150</v>
      </c>
      <c r="E19" s="27" t="s">
        <v>36</v>
      </c>
      <c r="F19" s="27">
        <v>3</v>
      </c>
      <c r="G19" s="18">
        <v>3</v>
      </c>
      <c r="H19" s="18">
        <v>30</v>
      </c>
      <c r="I19" s="18">
        <f>480*1/H19</f>
        <v>16</v>
      </c>
      <c r="J19" s="18">
        <f>I19*0.61</f>
        <v>9.76</v>
      </c>
      <c r="K19" s="18">
        <v>534.7</v>
      </c>
      <c r="L19" s="20">
        <f>K19*0.262</f>
        <v>140.09140000000002</v>
      </c>
      <c r="M19" s="20">
        <f>(K19+L19)/J19</f>
        <v>69.1384631147541</v>
      </c>
      <c r="N19" s="20">
        <f>M19*1.2</f>
        <v>82.96615573770492</v>
      </c>
      <c r="O19" s="20">
        <f>N19*0.15</f>
        <v>12.444923360655737</v>
      </c>
      <c r="P19" s="20">
        <f>N19+O19</f>
        <v>95.41107909836066</v>
      </c>
      <c r="Q19" s="22">
        <f>P19</f>
        <v>95.41107909836066</v>
      </c>
    </row>
    <row r="20" spans="1:17" s="23" customFormat="1" ht="110.25" customHeight="1">
      <c r="A20" s="24">
        <v>6</v>
      </c>
      <c r="B20" s="26" t="s">
        <v>37</v>
      </c>
      <c r="C20" s="27" t="s">
        <v>38</v>
      </c>
      <c r="D20" s="27" t="s">
        <v>39</v>
      </c>
      <c r="E20" s="27" t="s">
        <v>40</v>
      </c>
      <c r="F20" s="27" t="s">
        <v>41</v>
      </c>
      <c r="G20" s="18">
        <v>21.2</v>
      </c>
      <c r="H20" s="18">
        <v>20</v>
      </c>
      <c r="I20" s="18">
        <f>480*1/H20</f>
        <v>24</v>
      </c>
      <c r="J20" s="20">
        <f>I20*0.61</f>
        <v>14.64</v>
      </c>
      <c r="K20" s="18">
        <v>534.7</v>
      </c>
      <c r="L20" s="20">
        <f>K20*0.262</f>
        <v>140.09140000000002</v>
      </c>
      <c r="M20" s="20">
        <f>(K20+L20+G20)/J20</f>
        <v>47.540396174863396</v>
      </c>
      <c r="N20" s="20">
        <f>M20*1.2</f>
        <v>57.04847540983607</v>
      </c>
      <c r="O20" s="20">
        <f>N20*0.15</f>
        <v>8.55727131147541</v>
      </c>
      <c r="P20" s="19">
        <f>N20+O20</f>
        <v>65.60574672131148</v>
      </c>
      <c r="Q20" s="22">
        <f>P20</f>
        <v>65.60574672131148</v>
      </c>
    </row>
    <row r="21" spans="1:17" s="1" customFormat="1" ht="62.25" customHeight="1">
      <c r="A21" s="31">
        <v>7</v>
      </c>
      <c r="B21" s="25" t="s">
        <v>42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>
        <f>M21*0.5</f>
        <v>0</v>
      </c>
      <c r="O21" s="25"/>
      <c r="P21" s="25"/>
      <c r="Q21" s="25"/>
    </row>
    <row r="22" spans="1:17" s="1" customFormat="1" ht="101.25" customHeight="1">
      <c r="A22" s="31"/>
      <c r="B22" s="26" t="s">
        <v>43</v>
      </c>
      <c r="C22" s="29" t="s">
        <v>44</v>
      </c>
      <c r="D22" s="27" t="s">
        <v>45</v>
      </c>
      <c r="E22" s="27" t="s">
        <v>46</v>
      </c>
      <c r="F22" s="27" t="s">
        <v>47</v>
      </c>
      <c r="G22" s="18">
        <v>132</v>
      </c>
      <c r="H22" s="18">
        <v>30</v>
      </c>
      <c r="I22" s="18">
        <f>480*1/H22</f>
        <v>16</v>
      </c>
      <c r="J22" s="18">
        <f>I22*0.61</f>
        <v>9.76</v>
      </c>
      <c r="K22" s="18">
        <v>534.7</v>
      </c>
      <c r="L22" s="18">
        <v>140.1</v>
      </c>
      <c r="M22" s="20">
        <f>(K22+L22+G22)/J22</f>
        <v>82.66393442622952</v>
      </c>
      <c r="N22" s="20">
        <f>M22*1.2</f>
        <v>99.19672131147541</v>
      </c>
      <c r="O22" s="20">
        <f>N22*0.15</f>
        <v>14.87950819672131</v>
      </c>
      <c r="P22" s="20">
        <f>N22+O22</f>
        <v>114.07622950819672</v>
      </c>
      <c r="Q22" s="22">
        <f>P22</f>
        <v>114.07622950819672</v>
      </c>
    </row>
    <row r="23" spans="1:17" s="1" customFormat="1" ht="98.25" customHeight="1">
      <c r="A23" s="31"/>
      <c r="B23" s="26" t="s">
        <v>48</v>
      </c>
      <c r="C23" s="29" t="s">
        <v>44</v>
      </c>
      <c r="D23" s="27" t="s">
        <v>45</v>
      </c>
      <c r="E23" s="27" t="s">
        <v>49</v>
      </c>
      <c r="F23" s="27" t="s">
        <v>50</v>
      </c>
      <c r="G23" s="18">
        <v>149</v>
      </c>
      <c r="H23" s="18">
        <v>35</v>
      </c>
      <c r="I23" s="18">
        <f>480*1/H23</f>
        <v>13.714285714285714</v>
      </c>
      <c r="J23" s="18">
        <f>I23*0.61</f>
        <v>8.365714285714285</v>
      </c>
      <c r="K23" s="18">
        <v>534.7</v>
      </c>
      <c r="L23" s="18">
        <v>140.1</v>
      </c>
      <c r="M23" s="20">
        <f>(K23+L23+G23)/J23</f>
        <v>98.47336065573772</v>
      </c>
      <c r="N23" s="20">
        <f>M23*1.2</f>
        <v>118.16803278688526</v>
      </c>
      <c r="O23" s="20">
        <f>N23*0.15</f>
        <v>17.725204918032787</v>
      </c>
      <c r="P23" s="20">
        <f>N23+O23</f>
        <v>135.89323770491805</v>
      </c>
      <c r="Q23" s="22">
        <f>P23</f>
        <v>135.89323770491805</v>
      </c>
    </row>
    <row r="24" spans="1:17" s="1" customFormat="1" ht="96.75" customHeight="1">
      <c r="A24" s="31"/>
      <c r="B24" s="26" t="s">
        <v>51</v>
      </c>
      <c r="C24" s="29" t="s">
        <v>44</v>
      </c>
      <c r="D24" s="27" t="s">
        <v>45</v>
      </c>
      <c r="E24" s="27" t="s">
        <v>52</v>
      </c>
      <c r="F24" s="27" t="s">
        <v>53</v>
      </c>
      <c r="G24" s="18">
        <v>166</v>
      </c>
      <c r="H24" s="18">
        <v>45</v>
      </c>
      <c r="I24" s="18">
        <f>480*1/H24</f>
        <v>10.666666666666666</v>
      </c>
      <c r="J24" s="18">
        <f>I24*0.61</f>
        <v>6.506666666666666</v>
      </c>
      <c r="K24" s="18">
        <v>534.7</v>
      </c>
      <c r="L24" s="18">
        <v>140.1</v>
      </c>
      <c r="M24" s="20">
        <f>(K24+L24+G24)/J24</f>
        <v>129.22131147540986</v>
      </c>
      <c r="N24" s="20">
        <f>M24*1.2</f>
        <v>155.06557377049182</v>
      </c>
      <c r="O24" s="20">
        <f>N24*0.15</f>
        <v>23.259836065573772</v>
      </c>
      <c r="P24" s="20">
        <f>N24+O24</f>
        <v>178.3254098360656</v>
      </c>
      <c r="Q24" s="22">
        <f>P24</f>
        <v>178.3254098360656</v>
      </c>
    </row>
    <row r="25" spans="1:17" s="1" customFormat="1" ht="99.75" customHeight="1">
      <c r="A25" s="31"/>
      <c r="B25" s="26" t="s">
        <v>54</v>
      </c>
      <c r="C25" s="29" t="s">
        <v>44</v>
      </c>
      <c r="D25" s="27" t="s">
        <v>45</v>
      </c>
      <c r="E25" s="27" t="s">
        <v>55</v>
      </c>
      <c r="F25" s="27" t="s">
        <v>56</v>
      </c>
      <c r="G25" s="18">
        <v>285</v>
      </c>
      <c r="H25" s="18">
        <v>60</v>
      </c>
      <c r="I25" s="18">
        <f>480*1/H25</f>
        <v>8</v>
      </c>
      <c r="J25" s="18">
        <f>I25*0.61</f>
        <v>4.88</v>
      </c>
      <c r="K25" s="18">
        <v>534.7</v>
      </c>
      <c r="L25" s="18">
        <v>140.1</v>
      </c>
      <c r="M25" s="20">
        <f>(K25+L25+G25)/J25</f>
        <v>196.6803278688525</v>
      </c>
      <c r="N25" s="20">
        <f>M25*1.2</f>
        <v>236.01639344262298</v>
      </c>
      <c r="O25" s="20">
        <f>N25*0.15</f>
        <v>35.40245901639344</v>
      </c>
      <c r="P25" s="20">
        <f>N25+O25</f>
        <v>271.4188524590164</v>
      </c>
      <c r="Q25" s="22">
        <f>P25</f>
        <v>271.4188524590164</v>
      </c>
    </row>
    <row r="26" spans="1:17" s="1" customFormat="1" ht="75.75" customHeight="1">
      <c r="A26" s="32">
        <v>8</v>
      </c>
      <c r="B26" s="26" t="s">
        <v>57</v>
      </c>
      <c r="C26" s="29"/>
      <c r="D26" s="29"/>
      <c r="E26" s="29"/>
      <c r="F26" s="27"/>
      <c r="G26" s="18"/>
      <c r="H26" s="18">
        <v>42</v>
      </c>
      <c r="I26" s="18">
        <f>480*1/H26</f>
        <v>11.428571428571429</v>
      </c>
      <c r="J26" s="18">
        <f>I26*0.61</f>
        <v>6.9714285714285715</v>
      </c>
      <c r="K26" s="18">
        <v>534.7</v>
      </c>
      <c r="L26" s="18">
        <v>140.1</v>
      </c>
      <c r="M26" s="20">
        <f>(K26+L26)/J26</f>
        <v>96.79508196721312</v>
      </c>
      <c r="N26" s="20">
        <f>M26*0.5</f>
        <v>48.39754098360656</v>
      </c>
      <c r="O26" s="20">
        <f>N26*0.15</f>
        <v>7.259631147540984</v>
      </c>
      <c r="P26" s="20">
        <f>N26+O26</f>
        <v>55.65717213114755</v>
      </c>
      <c r="Q26" s="22">
        <f>P26</f>
        <v>55.65717213114755</v>
      </c>
    </row>
    <row r="27" spans="1:17" s="1" customFormat="1" ht="44.25" customHeight="1">
      <c r="A27" s="33">
        <v>9</v>
      </c>
      <c r="B27" s="34" t="s">
        <v>58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1" customFormat="1" ht="108.75" customHeight="1">
      <c r="A28" s="33"/>
      <c r="B28" s="26" t="s">
        <v>26</v>
      </c>
      <c r="C28" s="27" t="s">
        <v>59</v>
      </c>
      <c r="D28" s="27" t="s">
        <v>60</v>
      </c>
      <c r="E28" s="28" t="s">
        <v>61</v>
      </c>
      <c r="F28" s="27" t="s">
        <v>62</v>
      </c>
      <c r="G28" s="18">
        <v>8.8</v>
      </c>
      <c r="H28" s="18">
        <v>9</v>
      </c>
      <c r="I28" s="18">
        <f>480*1/H28</f>
        <v>53.333333333333336</v>
      </c>
      <c r="J28" s="20">
        <f>I28*0.61</f>
        <v>32.53333333333333</v>
      </c>
      <c r="K28" s="20">
        <v>534.7</v>
      </c>
      <c r="L28" s="20">
        <f>K28*0.262</f>
        <v>140.09140000000002</v>
      </c>
      <c r="M28" s="20">
        <f>(K28+L28+G28)/J28</f>
        <v>21.01203073770492</v>
      </c>
      <c r="N28" s="20">
        <f>M28*0.5</f>
        <v>10.50601536885246</v>
      </c>
      <c r="O28" s="20">
        <f>N28*15%</f>
        <v>1.575902305327869</v>
      </c>
      <c r="P28" s="19">
        <f>N28+O28</f>
        <v>12.081917674180328</v>
      </c>
      <c r="Q28" s="22">
        <f>P28</f>
        <v>12.081917674180328</v>
      </c>
    </row>
    <row r="29" spans="1:17" s="1" customFormat="1" ht="119.25" customHeight="1">
      <c r="A29" s="33"/>
      <c r="B29" s="29" t="s">
        <v>31</v>
      </c>
      <c r="C29" s="27" t="s">
        <v>59</v>
      </c>
      <c r="D29" s="27" t="s">
        <v>60</v>
      </c>
      <c r="E29" s="28" t="s">
        <v>61</v>
      </c>
      <c r="F29" s="27" t="s">
        <v>62</v>
      </c>
      <c r="G29" s="18">
        <v>8.8</v>
      </c>
      <c r="H29" s="18">
        <v>5</v>
      </c>
      <c r="I29" s="18">
        <f>480*1/H29</f>
        <v>96</v>
      </c>
      <c r="J29" s="20">
        <f>I29*0.61</f>
        <v>58.56</v>
      </c>
      <c r="K29" s="20">
        <v>534.7</v>
      </c>
      <c r="L29" s="20">
        <f>K29*0.262</f>
        <v>140.09140000000002</v>
      </c>
      <c r="M29" s="20">
        <f>(K29+L29+G29)/J29</f>
        <v>11.673350409836065</v>
      </c>
      <c r="N29" s="20">
        <f>M29*0.4</f>
        <v>4.669340163934426</v>
      </c>
      <c r="O29" s="20">
        <f>N29*15%</f>
        <v>0.7004010245901638</v>
      </c>
      <c r="P29" s="19">
        <f>N29+O29</f>
        <v>5.36974118852459</v>
      </c>
      <c r="Q29" s="22">
        <f>P29</f>
        <v>5.36974118852459</v>
      </c>
    </row>
    <row r="30" spans="1:17" s="1" customFormat="1" ht="63.75" customHeight="1">
      <c r="A30" s="35">
        <v>10</v>
      </c>
      <c r="B30" s="25" t="s">
        <v>63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>
        <f>M30*1.2</f>
        <v>0</v>
      </c>
      <c r="O30" s="25"/>
      <c r="P30" s="25"/>
      <c r="Q30" s="25"/>
    </row>
    <row r="31" spans="1:17" s="1" customFormat="1" ht="181.5" customHeight="1">
      <c r="A31" s="35"/>
      <c r="B31" s="26" t="s">
        <v>64</v>
      </c>
      <c r="C31" s="27" t="s">
        <v>59</v>
      </c>
      <c r="D31" s="27" t="s">
        <v>60</v>
      </c>
      <c r="E31" s="28" t="s">
        <v>61</v>
      </c>
      <c r="F31" s="27" t="s">
        <v>62</v>
      </c>
      <c r="G31" s="18">
        <v>8.8</v>
      </c>
      <c r="H31" s="18">
        <v>9</v>
      </c>
      <c r="I31" s="18">
        <f>480*1/H31</f>
        <v>53.333333333333336</v>
      </c>
      <c r="J31" s="20">
        <f>I31*0.61</f>
        <v>32.53333333333333</v>
      </c>
      <c r="K31" s="20">
        <v>534.7</v>
      </c>
      <c r="L31" s="20">
        <f>K31*0.262</f>
        <v>140.09140000000002</v>
      </c>
      <c r="M31" s="20">
        <f>(K31+L31+G31)/J31</f>
        <v>21.01203073770492</v>
      </c>
      <c r="N31" s="20">
        <f>M31*0.5</f>
        <v>10.50601536885246</v>
      </c>
      <c r="O31" s="20">
        <f>N31*15%</f>
        <v>1.575902305327869</v>
      </c>
      <c r="P31" s="19">
        <f>N31+O31</f>
        <v>12.081917674180328</v>
      </c>
      <c r="Q31" s="22">
        <f>P31</f>
        <v>12.081917674180328</v>
      </c>
    </row>
    <row r="32" spans="1:17" s="1" customFormat="1" ht="143.25" customHeight="1">
      <c r="A32" s="35"/>
      <c r="B32" s="26" t="s">
        <v>65</v>
      </c>
      <c r="C32" s="27" t="s">
        <v>66</v>
      </c>
      <c r="D32" s="27" t="s">
        <v>67</v>
      </c>
      <c r="E32" s="28" t="s">
        <v>68</v>
      </c>
      <c r="F32" s="27" t="s">
        <v>69</v>
      </c>
      <c r="G32" s="18">
        <v>30.2</v>
      </c>
      <c r="H32" s="18">
        <v>20</v>
      </c>
      <c r="I32" s="18">
        <f>480*1/H32</f>
        <v>24</v>
      </c>
      <c r="J32" s="20">
        <f>I32*0.61</f>
        <v>14.64</v>
      </c>
      <c r="K32" s="18">
        <f>K31</f>
        <v>534.7</v>
      </c>
      <c r="L32" s="18">
        <v>140.1</v>
      </c>
      <c r="M32" s="20">
        <f>(K32+L32+G32)/J32</f>
        <v>48.15573770491804</v>
      </c>
      <c r="N32" s="20">
        <f>M32*1.2</f>
        <v>57.786885245901644</v>
      </c>
      <c r="O32" s="20">
        <f>N32*0.15</f>
        <v>8.668032786885247</v>
      </c>
      <c r="P32" s="19">
        <f>O32+N32</f>
        <v>66.45491803278689</v>
      </c>
      <c r="Q32" s="22">
        <f>P32</f>
        <v>66.45491803278689</v>
      </c>
    </row>
    <row r="33" spans="1:17" s="1" customFormat="1" ht="155.25" customHeight="1">
      <c r="A33" s="35"/>
      <c r="B33" s="26" t="s">
        <v>70</v>
      </c>
      <c r="C33" s="27" t="s">
        <v>71</v>
      </c>
      <c r="D33" s="27" t="s">
        <v>72</v>
      </c>
      <c r="E33" s="28" t="s">
        <v>73</v>
      </c>
      <c r="F33" s="27" t="s">
        <v>74</v>
      </c>
      <c r="G33" s="18">
        <v>18.7</v>
      </c>
      <c r="H33" s="18">
        <v>10</v>
      </c>
      <c r="I33" s="18">
        <f>480*1/H33</f>
        <v>48</v>
      </c>
      <c r="J33" s="20">
        <f>I33*0.61</f>
        <v>29.28</v>
      </c>
      <c r="K33" s="18">
        <v>534.7</v>
      </c>
      <c r="L33" s="18">
        <v>140.1</v>
      </c>
      <c r="M33" s="20">
        <f>(K33+L33+G33)/J33</f>
        <v>23.68510928961749</v>
      </c>
      <c r="N33" s="20">
        <f>M33*1.2</f>
        <v>28.422131147540988</v>
      </c>
      <c r="O33" s="20">
        <f>N33*0.15</f>
        <v>4.263319672131148</v>
      </c>
      <c r="P33" s="19">
        <f>O33+N33</f>
        <v>32.685450819672134</v>
      </c>
      <c r="Q33" s="22">
        <f>P33</f>
        <v>32.685450819672134</v>
      </c>
    </row>
    <row r="34" spans="1:17" s="1" customFormat="1" ht="177" customHeight="1">
      <c r="A34" s="35"/>
      <c r="B34" s="26" t="s">
        <v>75</v>
      </c>
      <c r="C34" s="27" t="s">
        <v>76</v>
      </c>
      <c r="D34" s="27" t="s">
        <v>77</v>
      </c>
      <c r="E34" s="28" t="s">
        <v>73</v>
      </c>
      <c r="F34" s="27" t="s">
        <v>78</v>
      </c>
      <c r="G34" s="18">
        <v>7.5</v>
      </c>
      <c r="H34" s="18">
        <v>10</v>
      </c>
      <c r="I34" s="18">
        <f>480*1/H34</f>
        <v>48</v>
      </c>
      <c r="J34" s="20">
        <f>I34*0.61</f>
        <v>29.28</v>
      </c>
      <c r="K34" s="18">
        <v>534.7</v>
      </c>
      <c r="L34" s="18">
        <v>140.1</v>
      </c>
      <c r="M34" s="20">
        <f>(K34+L34+G34)/J34</f>
        <v>23.3025956284153</v>
      </c>
      <c r="N34" s="20">
        <f>M34*1.2</f>
        <v>27.96311475409836</v>
      </c>
      <c r="O34" s="20">
        <f>N34*0.15</f>
        <v>4.194467213114754</v>
      </c>
      <c r="P34" s="19">
        <f>O34+N34</f>
        <v>32.15758196721311</v>
      </c>
      <c r="Q34" s="22">
        <f>P34</f>
        <v>32.15758196721311</v>
      </c>
    </row>
    <row r="35" spans="1:17" s="1" customFormat="1" ht="147.75" customHeight="1">
      <c r="A35" s="35"/>
      <c r="B35" s="26" t="s">
        <v>79</v>
      </c>
      <c r="C35" s="27" t="s">
        <v>80</v>
      </c>
      <c r="D35" s="27" t="s">
        <v>81</v>
      </c>
      <c r="E35" s="28" t="s">
        <v>82</v>
      </c>
      <c r="F35" s="27" t="s">
        <v>83</v>
      </c>
      <c r="G35" s="18">
        <v>19.4</v>
      </c>
      <c r="H35" s="18">
        <v>15</v>
      </c>
      <c r="I35" s="18">
        <f>480*1/H35</f>
        <v>32</v>
      </c>
      <c r="J35" s="20">
        <f>I35*0.61</f>
        <v>19.52</v>
      </c>
      <c r="K35" s="18">
        <f>K33</f>
        <v>534.7</v>
      </c>
      <c r="L35" s="18">
        <v>140.1</v>
      </c>
      <c r="M35" s="20">
        <f>(K35+L35+G35)/J35</f>
        <v>35.56352459016394</v>
      </c>
      <c r="N35" s="20">
        <f>M35*1.2</f>
        <v>42.67622950819672</v>
      </c>
      <c r="O35" s="20">
        <f>N35*0.15</f>
        <v>6.401434426229508</v>
      </c>
      <c r="P35" s="19">
        <f>O35+N35</f>
        <v>49.077663934426226</v>
      </c>
      <c r="Q35" s="22">
        <f>P35</f>
        <v>49.077663934426226</v>
      </c>
    </row>
    <row r="36" spans="1:17" s="1" customFormat="1" ht="134.25" customHeight="1">
      <c r="A36" s="35"/>
      <c r="B36" s="26" t="s">
        <v>84</v>
      </c>
      <c r="C36" s="27" t="s">
        <v>85</v>
      </c>
      <c r="D36" s="27" t="s">
        <v>86</v>
      </c>
      <c r="E36" s="28" t="s">
        <v>87</v>
      </c>
      <c r="F36" s="27" t="s">
        <v>88</v>
      </c>
      <c r="G36" s="18">
        <v>0.4</v>
      </c>
      <c r="H36" s="18">
        <v>5</v>
      </c>
      <c r="I36" s="18">
        <f>480*1/H36</f>
        <v>96</v>
      </c>
      <c r="J36" s="20">
        <f>I36*0.61</f>
        <v>58.56</v>
      </c>
      <c r="K36" s="18">
        <v>534.7</v>
      </c>
      <c r="L36" s="18">
        <v>140.1</v>
      </c>
      <c r="M36" s="20">
        <f>(K36+L36+G36)/J36</f>
        <v>11.530054644808743</v>
      </c>
      <c r="N36" s="20">
        <f>M36*1.2</f>
        <v>13.836065573770492</v>
      </c>
      <c r="O36" s="20">
        <f>N36*0.15</f>
        <v>2.0754098360655737</v>
      </c>
      <c r="P36" s="19">
        <f>O36+N36</f>
        <v>15.911475409836065</v>
      </c>
      <c r="Q36" s="22">
        <f>P36</f>
        <v>15.911475409836065</v>
      </c>
    </row>
    <row r="37" spans="1:17" s="1" customFormat="1" ht="66.75" customHeight="1">
      <c r="A37" s="33">
        <v>11</v>
      </c>
      <c r="B37" s="34" t="s">
        <v>89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1" customFormat="1" ht="122.25" customHeight="1">
      <c r="A38" s="33"/>
      <c r="B38" s="26" t="s">
        <v>90</v>
      </c>
      <c r="C38" s="27" t="s">
        <v>91</v>
      </c>
      <c r="D38" s="27" t="s">
        <v>92</v>
      </c>
      <c r="E38" s="27" t="s">
        <v>93</v>
      </c>
      <c r="F38" s="27" t="s">
        <v>94</v>
      </c>
      <c r="G38" s="18">
        <v>122</v>
      </c>
      <c r="H38" s="18">
        <v>35</v>
      </c>
      <c r="I38" s="18">
        <f>480*1/H38</f>
        <v>13.714285714285714</v>
      </c>
      <c r="J38" s="20">
        <f>I38*0.61</f>
        <v>8.365714285714285</v>
      </c>
      <c r="K38" s="18">
        <v>534.7</v>
      </c>
      <c r="L38" s="20">
        <f>K38*0.262</f>
        <v>140.09140000000002</v>
      </c>
      <c r="M38" s="20">
        <f>(K38+L38+G38)/J38</f>
        <v>95.2448736338798</v>
      </c>
      <c r="N38" s="20">
        <f>M38*1.2</f>
        <v>114.29384836065576</v>
      </c>
      <c r="O38" s="20">
        <f>N38*0.15</f>
        <v>17.144077254098363</v>
      </c>
      <c r="P38" s="20">
        <f>N38+O38</f>
        <v>131.43792561475414</v>
      </c>
      <c r="Q38" s="22">
        <f>P38</f>
        <v>131.43792561475414</v>
      </c>
    </row>
    <row r="39" spans="1:17" s="1" customFormat="1" ht="123.75" customHeight="1">
      <c r="A39" s="33"/>
      <c r="B39" s="26" t="s">
        <v>95</v>
      </c>
      <c r="C39" s="27" t="s">
        <v>91</v>
      </c>
      <c r="D39" s="27" t="s">
        <v>92</v>
      </c>
      <c r="E39" s="27" t="s">
        <v>93</v>
      </c>
      <c r="F39" s="27" t="s">
        <v>94</v>
      </c>
      <c r="G39" s="18">
        <v>122</v>
      </c>
      <c r="H39" s="18">
        <v>20</v>
      </c>
      <c r="I39" s="18">
        <f>480*1/H39</f>
        <v>24</v>
      </c>
      <c r="J39" s="20">
        <f>I39*0.61</f>
        <v>14.64</v>
      </c>
      <c r="K39" s="18">
        <v>534.7</v>
      </c>
      <c r="L39" s="20">
        <f>K39*0.262</f>
        <v>140.09140000000002</v>
      </c>
      <c r="M39" s="20">
        <f>(K39+L39+G39)/J39</f>
        <v>54.42564207650273</v>
      </c>
      <c r="N39" s="20">
        <f>M39*1.2</f>
        <v>65.31077049180328</v>
      </c>
      <c r="O39" s="20">
        <f>N39*0.15</f>
        <v>9.796615573770492</v>
      </c>
      <c r="P39" s="20">
        <f>N39+O39</f>
        <v>75.10738606557378</v>
      </c>
      <c r="Q39" s="22">
        <f>P39</f>
        <v>75.10738606557378</v>
      </c>
    </row>
    <row r="40" spans="1:17" s="1" customFormat="1" ht="143.25" customHeight="1">
      <c r="A40" s="33"/>
      <c r="B40" s="26" t="s">
        <v>96</v>
      </c>
      <c r="C40" s="27" t="s">
        <v>91</v>
      </c>
      <c r="D40" s="27" t="s">
        <v>92</v>
      </c>
      <c r="E40" s="27" t="s">
        <v>93</v>
      </c>
      <c r="F40" s="27" t="s">
        <v>94</v>
      </c>
      <c r="G40" s="18">
        <v>122</v>
      </c>
      <c r="H40" s="18">
        <v>35</v>
      </c>
      <c r="I40" s="18">
        <f>480*1/H40</f>
        <v>13.714285714285714</v>
      </c>
      <c r="J40" s="20">
        <f>I40*0.61</f>
        <v>8.365714285714285</v>
      </c>
      <c r="K40" s="18">
        <v>534.7</v>
      </c>
      <c r="L40" s="20">
        <f>K40*0.262</f>
        <v>140.09140000000002</v>
      </c>
      <c r="M40" s="20">
        <f>(K40+L40+G40)/J40</f>
        <v>95.2448736338798</v>
      </c>
      <c r="N40" s="20">
        <f>M40*1.2</f>
        <v>114.29384836065576</v>
      </c>
      <c r="O40" s="20">
        <f>N40*0.15</f>
        <v>17.144077254098363</v>
      </c>
      <c r="P40" s="20">
        <f>N40+O40</f>
        <v>131.43792561475414</v>
      </c>
      <c r="Q40" s="22">
        <f>P40</f>
        <v>131.43792561475414</v>
      </c>
    </row>
    <row r="41" spans="1:17" s="1" customFormat="1" ht="283.5" customHeight="1">
      <c r="A41" s="33"/>
      <c r="B41" s="26" t="s">
        <v>97</v>
      </c>
      <c r="C41" s="27" t="s">
        <v>98</v>
      </c>
      <c r="D41" s="27" t="s">
        <v>99</v>
      </c>
      <c r="E41" s="27" t="s">
        <v>100</v>
      </c>
      <c r="F41" s="27" t="s">
        <v>101</v>
      </c>
      <c r="G41" s="18">
        <v>122</v>
      </c>
      <c r="H41" s="18">
        <v>45</v>
      </c>
      <c r="I41" s="18">
        <f>480*1/H41</f>
        <v>10.666666666666666</v>
      </c>
      <c r="J41" s="20">
        <f>I41*0.61</f>
        <v>6.506666666666666</v>
      </c>
      <c r="K41" s="18">
        <v>534.7</v>
      </c>
      <c r="L41" s="20">
        <f>K41*0.262</f>
        <v>140.09140000000002</v>
      </c>
      <c r="M41" s="20">
        <f>(K41+L41+G41)/J41</f>
        <v>122.45769467213117</v>
      </c>
      <c r="N41" s="20">
        <f>M41*1.2</f>
        <v>146.94923360655739</v>
      </c>
      <c r="O41" s="20">
        <f>N41*0.15</f>
        <v>22.042385040983607</v>
      </c>
      <c r="P41" s="20">
        <f>N41+O41</f>
        <v>168.991618647541</v>
      </c>
      <c r="Q41" s="22">
        <f>P41</f>
        <v>168.991618647541</v>
      </c>
    </row>
    <row r="42" spans="1:17" s="1" customFormat="1" ht="175.5" customHeight="1">
      <c r="A42" s="33"/>
      <c r="B42" s="26" t="s">
        <v>102</v>
      </c>
      <c r="C42" s="27" t="s">
        <v>103</v>
      </c>
      <c r="D42" s="27" t="s">
        <v>104</v>
      </c>
      <c r="E42" s="27" t="s">
        <v>105</v>
      </c>
      <c r="F42" s="27" t="s">
        <v>106</v>
      </c>
      <c r="G42" s="18">
        <v>47.3</v>
      </c>
      <c r="H42" s="18">
        <v>90</v>
      </c>
      <c r="I42" s="18">
        <f>480*1/H42</f>
        <v>5.333333333333333</v>
      </c>
      <c r="J42" s="20">
        <f>I42*0.61</f>
        <v>3.253333333333333</v>
      </c>
      <c r="K42" s="18">
        <v>534.7</v>
      </c>
      <c r="L42" s="20">
        <f>K42*0.262</f>
        <v>140.09140000000002</v>
      </c>
      <c r="M42" s="20">
        <f>(K42+L42+G42)/J42</f>
        <v>221.95432377049184</v>
      </c>
      <c r="N42" s="20">
        <f>M42*1.2</f>
        <v>266.3451885245902</v>
      </c>
      <c r="O42" s="20">
        <f>N42*0.15</f>
        <v>39.95177827868853</v>
      </c>
      <c r="P42" s="20">
        <f>N42+O42</f>
        <v>306.29696680327874</v>
      </c>
      <c r="Q42" s="22">
        <f>P42</f>
        <v>306.29696680327874</v>
      </c>
    </row>
    <row r="43" spans="1:17" s="1" customFormat="1" ht="172.5" customHeight="1">
      <c r="A43" s="33"/>
      <c r="B43" s="26" t="s">
        <v>107</v>
      </c>
      <c r="C43" s="27" t="s">
        <v>108</v>
      </c>
      <c r="D43" s="27" t="s">
        <v>109</v>
      </c>
      <c r="E43" s="27" t="s">
        <v>110</v>
      </c>
      <c r="F43" s="27" t="s">
        <v>111</v>
      </c>
      <c r="G43" s="18">
        <v>47.3</v>
      </c>
      <c r="H43" s="18">
        <v>60</v>
      </c>
      <c r="I43" s="18">
        <f>480*1/H43</f>
        <v>8</v>
      </c>
      <c r="J43" s="20">
        <f>I43*0.61</f>
        <v>4.88</v>
      </c>
      <c r="K43" s="18">
        <v>534.7</v>
      </c>
      <c r="L43" s="20">
        <f>K43*0.262</f>
        <v>140.09140000000002</v>
      </c>
      <c r="M43" s="20">
        <f>(K43+L43+G43)/J43</f>
        <v>147.96954918032787</v>
      </c>
      <c r="N43" s="20">
        <f>M43*1.2</f>
        <v>177.56345901639344</v>
      </c>
      <c r="O43" s="20">
        <f>N43*0.15</f>
        <v>26.634518852459014</v>
      </c>
      <c r="P43" s="20">
        <f>N43+O43</f>
        <v>204.19797786885246</v>
      </c>
      <c r="Q43" s="22">
        <f>P43</f>
        <v>204.19797786885246</v>
      </c>
    </row>
    <row r="44" spans="1:17" s="1" customFormat="1" ht="225" customHeight="1">
      <c r="A44" s="33"/>
      <c r="B44" s="26" t="s">
        <v>112</v>
      </c>
      <c r="C44" s="27" t="s">
        <v>113</v>
      </c>
      <c r="D44" s="27" t="s">
        <v>114</v>
      </c>
      <c r="E44" s="28" t="s">
        <v>115</v>
      </c>
      <c r="F44" s="27" t="s">
        <v>116</v>
      </c>
      <c r="G44" s="18">
        <v>65</v>
      </c>
      <c r="H44" s="18">
        <v>60</v>
      </c>
      <c r="I44" s="18">
        <f>480*1/H44</f>
        <v>8</v>
      </c>
      <c r="J44" s="20">
        <f>I44*0.61</f>
        <v>4.88</v>
      </c>
      <c r="K44" s="18">
        <v>534.7</v>
      </c>
      <c r="L44" s="20">
        <f>K44*0.262</f>
        <v>140.09140000000002</v>
      </c>
      <c r="M44" s="20">
        <f>(K44+L44+G44)/J44</f>
        <v>151.59659836065575</v>
      </c>
      <c r="N44" s="20">
        <f>M44*1.2</f>
        <v>181.9159180327869</v>
      </c>
      <c r="O44" s="20">
        <f>N44*0.15</f>
        <v>27.287387704918032</v>
      </c>
      <c r="P44" s="20">
        <f>N44+O44</f>
        <v>209.2033057377049</v>
      </c>
      <c r="Q44" s="22">
        <f>P44</f>
        <v>209.2033057377049</v>
      </c>
    </row>
    <row r="45" spans="1:17" s="1" customFormat="1" ht="216" customHeight="1">
      <c r="A45" s="33"/>
      <c r="B45" s="26" t="s">
        <v>117</v>
      </c>
      <c r="C45" s="27" t="s">
        <v>113</v>
      </c>
      <c r="D45" s="27" t="s">
        <v>114</v>
      </c>
      <c r="E45" s="28" t="s">
        <v>115</v>
      </c>
      <c r="F45" s="27" t="s">
        <v>116</v>
      </c>
      <c r="G45" s="18">
        <v>65</v>
      </c>
      <c r="H45" s="18">
        <v>40</v>
      </c>
      <c r="I45" s="18">
        <f>480*1/H45</f>
        <v>12</v>
      </c>
      <c r="J45" s="20">
        <f>I45*0.61</f>
        <v>7.32</v>
      </c>
      <c r="K45" s="18">
        <v>534.7</v>
      </c>
      <c r="L45" s="20">
        <f>K45*0.262</f>
        <v>140.09140000000002</v>
      </c>
      <c r="M45" s="20">
        <f>(K45+L45+G45)/J45</f>
        <v>101.06439890710384</v>
      </c>
      <c r="N45" s="20">
        <f>M45*1.2</f>
        <v>121.2772786885246</v>
      </c>
      <c r="O45" s="20">
        <f>N45*0.15</f>
        <v>18.19159180327869</v>
      </c>
      <c r="P45" s="20">
        <f>N45+O45</f>
        <v>139.4688704918033</v>
      </c>
      <c r="Q45" s="22">
        <f>P45</f>
        <v>139.4688704918033</v>
      </c>
    </row>
    <row r="46" spans="1:17" s="1" customFormat="1" ht="54.75" customHeight="1">
      <c r="A46" s="33">
        <v>12</v>
      </c>
      <c r="B46" s="25" t="s">
        <v>118</v>
      </c>
      <c r="C46" s="25"/>
      <c r="D46" s="25"/>
      <c r="E46" s="25"/>
      <c r="F46" s="25"/>
      <c r="G46" s="25"/>
      <c r="H46" s="25"/>
      <c r="I46" s="25"/>
      <c r="J46" s="25"/>
      <c r="K46" s="25"/>
      <c r="L46" s="25">
        <f>K46*0.262</f>
        <v>0</v>
      </c>
      <c r="M46" s="25"/>
      <c r="N46" s="25">
        <f>M46*1.2</f>
        <v>0</v>
      </c>
      <c r="O46" s="25"/>
      <c r="P46" s="25"/>
      <c r="Q46" s="25"/>
    </row>
    <row r="47" spans="1:17" s="1" customFormat="1" ht="274.5" customHeight="1">
      <c r="A47" s="33"/>
      <c r="B47" s="26" t="s">
        <v>119</v>
      </c>
      <c r="C47" s="27" t="s">
        <v>120</v>
      </c>
      <c r="D47" s="27" t="s">
        <v>121</v>
      </c>
      <c r="E47" s="28" t="s">
        <v>122</v>
      </c>
      <c r="F47" s="27" t="s">
        <v>123</v>
      </c>
      <c r="G47" s="18">
        <v>415</v>
      </c>
      <c r="H47" s="18">
        <v>90</v>
      </c>
      <c r="I47" s="20">
        <f>480*1/H47</f>
        <v>5.333333333333333</v>
      </c>
      <c r="J47" s="20">
        <f>I47*0.61</f>
        <v>3.253333333333333</v>
      </c>
      <c r="K47" s="18">
        <v>534.7</v>
      </c>
      <c r="L47" s="20">
        <f>K47*0.262</f>
        <v>140.09140000000002</v>
      </c>
      <c r="M47" s="20">
        <f>(K47+L47+G47)/J47</f>
        <v>334.9768647540984</v>
      </c>
      <c r="N47" s="20">
        <f>M47*1.2</f>
        <v>401.9722377049181</v>
      </c>
      <c r="O47" s="20">
        <f>N47*0.15</f>
        <v>60.29583565573771</v>
      </c>
      <c r="P47" s="19">
        <f>N47+O47</f>
        <v>462.2680733606558</v>
      </c>
      <c r="Q47" s="22">
        <f>P47</f>
        <v>462.2680733606558</v>
      </c>
    </row>
    <row r="48" spans="1:17" s="1" customFormat="1" ht="261" customHeight="1">
      <c r="A48" s="33"/>
      <c r="B48" s="26" t="s">
        <v>124</v>
      </c>
      <c r="C48" s="27" t="s">
        <v>125</v>
      </c>
      <c r="D48" s="27" t="s">
        <v>126</v>
      </c>
      <c r="E48" s="28" t="s">
        <v>127</v>
      </c>
      <c r="F48" s="27" t="s">
        <v>128</v>
      </c>
      <c r="G48" s="18">
        <v>90</v>
      </c>
      <c r="H48" s="18">
        <v>30</v>
      </c>
      <c r="I48" s="18">
        <f>480*1/H48</f>
        <v>16</v>
      </c>
      <c r="J48" s="20">
        <f>I48*0.61</f>
        <v>9.76</v>
      </c>
      <c r="K48" s="18">
        <v>534.7</v>
      </c>
      <c r="L48" s="20">
        <f>K48*0.262</f>
        <v>140.09140000000002</v>
      </c>
      <c r="M48" s="20">
        <f>(K48+L48+G48)/J48</f>
        <v>78.35977459016394</v>
      </c>
      <c r="N48" s="20">
        <f>M48*1.2</f>
        <v>94.03172950819672</v>
      </c>
      <c r="O48" s="20">
        <f>N48*0.15</f>
        <v>14.104759426229508</v>
      </c>
      <c r="P48" s="20">
        <f>N48+O48</f>
        <v>108.13648893442623</v>
      </c>
      <c r="Q48" s="22">
        <f>P48</f>
        <v>108.13648893442623</v>
      </c>
    </row>
    <row r="49" spans="1:17" s="1" customFormat="1" ht="225" customHeight="1">
      <c r="A49" s="33"/>
      <c r="B49" s="26" t="s">
        <v>129</v>
      </c>
      <c r="C49" s="27" t="s">
        <v>125</v>
      </c>
      <c r="D49" s="27" t="s">
        <v>126</v>
      </c>
      <c r="E49" s="28" t="s">
        <v>130</v>
      </c>
      <c r="F49" s="27" t="s">
        <v>131</v>
      </c>
      <c r="G49" s="18">
        <v>73</v>
      </c>
      <c r="H49" s="18">
        <v>20</v>
      </c>
      <c r="I49" s="18">
        <f>480*1/H49</f>
        <v>24</v>
      </c>
      <c r="J49" s="20">
        <f>I49*0.61</f>
        <v>14.64</v>
      </c>
      <c r="K49" s="18">
        <v>534.7</v>
      </c>
      <c r="L49" s="20">
        <f>K49*0.262</f>
        <v>140.09140000000002</v>
      </c>
      <c r="M49" s="20">
        <f>(K49+L49+G49)/J49</f>
        <v>51.07864754098361</v>
      </c>
      <c r="N49" s="20">
        <f>M49*1.2</f>
        <v>61.294377049180326</v>
      </c>
      <c r="O49" s="20">
        <f>N49*0.15</f>
        <v>9.194156557377049</v>
      </c>
      <c r="P49" s="20">
        <f>N49+O49</f>
        <v>70.48853360655738</v>
      </c>
      <c r="Q49" s="22">
        <f>P49</f>
        <v>70.48853360655738</v>
      </c>
    </row>
    <row r="50" spans="1:17" s="1" customFormat="1" ht="303" customHeight="1">
      <c r="A50" s="33"/>
      <c r="B50" s="26" t="s">
        <v>132</v>
      </c>
      <c r="C50" s="27" t="s">
        <v>133</v>
      </c>
      <c r="D50" s="27" t="s">
        <v>134</v>
      </c>
      <c r="E50" s="28" t="s">
        <v>135</v>
      </c>
      <c r="F50" s="27" t="s">
        <v>136</v>
      </c>
      <c r="G50" s="18">
        <v>417</v>
      </c>
      <c r="H50" s="18">
        <v>40</v>
      </c>
      <c r="I50" s="18">
        <f>480*1/H50</f>
        <v>12</v>
      </c>
      <c r="J50" s="20">
        <f>I50*0.61</f>
        <v>7.32</v>
      </c>
      <c r="K50" s="18">
        <v>534.7</v>
      </c>
      <c r="L50" s="20">
        <f>K50*0.262</f>
        <v>140.09140000000002</v>
      </c>
      <c r="M50" s="20">
        <f>(K50+L50+G50)/J50</f>
        <v>149.1518306010929</v>
      </c>
      <c r="N50" s="20">
        <f>M50*1.2</f>
        <v>178.98219672131148</v>
      </c>
      <c r="O50" s="20">
        <f>N50*0.15</f>
        <v>26.847329508196722</v>
      </c>
      <c r="P50" s="20">
        <f>N50+O50</f>
        <v>205.8295262295082</v>
      </c>
      <c r="Q50" s="22">
        <f>P50</f>
        <v>205.8295262295082</v>
      </c>
    </row>
    <row r="51" spans="1:17" s="1" customFormat="1" ht="294" customHeight="1">
      <c r="A51" s="33"/>
      <c r="B51" s="26" t="s">
        <v>137</v>
      </c>
      <c r="C51" s="27" t="s">
        <v>133</v>
      </c>
      <c r="D51" s="27" t="s">
        <v>134</v>
      </c>
      <c r="E51" s="28" t="s">
        <v>138</v>
      </c>
      <c r="F51" s="27" t="s">
        <v>139</v>
      </c>
      <c r="G51" s="18">
        <v>400</v>
      </c>
      <c r="H51" s="18">
        <v>30</v>
      </c>
      <c r="I51" s="18">
        <f>480*1/H51</f>
        <v>16</v>
      </c>
      <c r="J51" s="20">
        <f>I51*0.61</f>
        <v>9.76</v>
      </c>
      <c r="K51" s="18">
        <v>534.7</v>
      </c>
      <c r="L51" s="20">
        <f>K51*0.262</f>
        <v>140.09140000000002</v>
      </c>
      <c r="M51" s="20">
        <f>(K51+L51+G51)/J51</f>
        <v>110.12206967213116</v>
      </c>
      <c r="N51" s="20">
        <f>M51*1.2</f>
        <v>132.14648360655738</v>
      </c>
      <c r="O51" s="20">
        <f>N51*0.15</f>
        <v>19.821972540983605</v>
      </c>
      <c r="P51" s="20">
        <f>N51+O51</f>
        <v>151.968456147541</v>
      </c>
      <c r="Q51" s="22">
        <f>P51</f>
        <v>151.968456147541</v>
      </c>
    </row>
    <row r="52" spans="1:17" s="1" customFormat="1" ht="252" customHeight="1">
      <c r="A52" s="33"/>
      <c r="B52" s="26" t="s">
        <v>140</v>
      </c>
      <c r="C52" s="27" t="s">
        <v>141</v>
      </c>
      <c r="D52" s="27" t="s">
        <v>142</v>
      </c>
      <c r="E52" s="28" t="s">
        <v>143</v>
      </c>
      <c r="F52" s="27" t="s">
        <v>144</v>
      </c>
      <c r="G52" s="18">
        <v>150</v>
      </c>
      <c r="H52" s="18">
        <v>15</v>
      </c>
      <c r="I52" s="18">
        <f>480*1/H52</f>
        <v>32</v>
      </c>
      <c r="J52" s="20">
        <f>I52*0.61</f>
        <v>19.52</v>
      </c>
      <c r="K52" s="18">
        <v>534.7</v>
      </c>
      <c r="L52" s="20">
        <f>K52*0.262</f>
        <v>140.09140000000002</v>
      </c>
      <c r="M52" s="20">
        <f>(K52+L52+G52)/J52</f>
        <v>42.25365778688525</v>
      </c>
      <c r="N52" s="20">
        <f>M52*1.2</f>
        <v>50.704389344262296</v>
      </c>
      <c r="O52" s="20">
        <f>N52*0.15</f>
        <v>7.605658401639344</v>
      </c>
      <c r="P52" s="20">
        <f>N52+O52</f>
        <v>58.31004774590164</v>
      </c>
      <c r="Q52" s="22">
        <f>P52</f>
        <v>58.31004774590164</v>
      </c>
    </row>
    <row r="53" spans="1:17" s="1" customFormat="1" ht="213" customHeight="1">
      <c r="A53" s="33"/>
      <c r="B53" s="26" t="s">
        <v>145</v>
      </c>
      <c r="C53" s="27" t="s">
        <v>146</v>
      </c>
      <c r="D53" s="27" t="s">
        <v>147</v>
      </c>
      <c r="E53" s="28" t="s">
        <v>148</v>
      </c>
      <c r="F53" s="27" t="s">
        <v>149</v>
      </c>
      <c r="G53" s="18">
        <v>66</v>
      </c>
      <c r="H53" s="18">
        <v>10</v>
      </c>
      <c r="I53" s="18">
        <f>480*1/H53</f>
        <v>48</v>
      </c>
      <c r="J53" s="20">
        <f>I53*0.61</f>
        <v>29.28</v>
      </c>
      <c r="K53" s="18">
        <v>534.7</v>
      </c>
      <c r="L53" s="20">
        <f>K53*0.262</f>
        <v>140.09140000000002</v>
      </c>
      <c r="M53" s="20">
        <f>(K53+L53+G53)/J53</f>
        <v>25.300252732240438</v>
      </c>
      <c r="N53" s="20">
        <f>M53*1.2</f>
        <v>30.360303278688523</v>
      </c>
      <c r="O53" s="20">
        <f>N53*0.15</f>
        <v>4.5540454918032784</v>
      </c>
      <c r="P53" s="20">
        <f>N53+O53</f>
        <v>34.9143487704918</v>
      </c>
      <c r="Q53" s="22">
        <f>P53</f>
        <v>34.9143487704918</v>
      </c>
    </row>
    <row r="54" spans="1:17" s="1" customFormat="1" ht="213" customHeight="1">
      <c r="A54" s="33"/>
      <c r="B54" s="26" t="s">
        <v>150</v>
      </c>
      <c r="C54" s="27" t="s">
        <v>146</v>
      </c>
      <c r="D54" s="27" t="s">
        <v>147</v>
      </c>
      <c r="E54" s="28" t="s">
        <v>148</v>
      </c>
      <c r="F54" s="27" t="s">
        <v>149</v>
      </c>
      <c r="G54" s="18">
        <v>66</v>
      </c>
      <c r="H54" s="18">
        <v>10</v>
      </c>
      <c r="I54" s="18">
        <f>480*1/H54</f>
        <v>48</v>
      </c>
      <c r="J54" s="20">
        <f>I54*0.61</f>
        <v>29.28</v>
      </c>
      <c r="K54" s="18">
        <v>534.7</v>
      </c>
      <c r="L54" s="20">
        <f>K54*0.262</f>
        <v>140.09140000000002</v>
      </c>
      <c r="M54" s="20">
        <f>(K54+L54+G54)/J54</f>
        <v>25.300252732240438</v>
      </c>
      <c r="N54" s="20">
        <f>M54*1.2</f>
        <v>30.360303278688523</v>
      </c>
      <c r="O54" s="20">
        <f>N54*0.15</f>
        <v>4.5540454918032784</v>
      </c>
      <c r="P54" s="20">
        <f>N54+O54</f>
        <v>34.9143487704918</v>
      </c>
      <c r="Q54" s="22">
        <f>P54</f>
        <v>34.9143487704918</v>
      </c>
    </row>
    <row r="55" spans="1:17" s="1" customFormat="1" ht="294" customHeight="1">
      <c r="A55" s="33">
        <v>13</v>
      </c>
      <c r="B55" s="26" t="s">
        <v>151</v>
      </c>
      <c r="C55" s="27" t="s">
        <v>152</v>
      </c>
      <c r="D55" s="27" t="s">
        <v>153</v>
      </c>
      <c r="E55" s="28" t="s">
        <v>154</v>
      </c>
      <c r="F55" s="27" t="s">
        <v>155</v>
      </c>
      <c r="G55" s="18">
        <v>112</v>
      </c>
      <c r="H55" s="18">
        <v>60</v>
      </c>
      <c r="I55" s="18">
        <f>480*1/H55</f>
        <v>8</v>
      </c>
      <c r="J55" s="20">
        <f>I55*0.61</f>
        <v>4.88</v>
      </c>
      <c r="K55" s="18">
        <v>534.7</v>
      </c>
      <c r="L55" s="20">
        <f>K55*0.262</f>
        <v>140.09140000000002</v>
      </c>
      <c r="M55" s="20">
        <f>(K55+L55+G55)/J55</f>
        <v>161.22774590163937</v>
      </c>
      <c r="N55" s="20">
        <f>M55*1.2</f>
        <v>193.47329508196722</v>
      </c>
      <c r="O55" s="20">
        <f>N55*0.15</f>
        <v>29.020994262295083</v>
      </c>
      <c r="P55" s="20">
        <f>N55+O55</f>
        <v>222.4942893442623</v>
      </c>
      <c r="Q55" s="22">
        <f>P55</f>
        <v>222.4942893442623</v>
      </c>
    </row>
    <row r="56" spans="1:17" s="1" customFormat="1" ht="274.5" customHeight="1">
      <c r="A56" s="33">
        <v>14</v>
      </c>
      <c r="B56" s="26" t="s">
        <v>156</v>
      </c>
      <c r="C56" s="27" t="s">
        <v>157</v>
      </c>
      <c r="D56" s="27" t="s">
        <v>153</v>
      </c>
      <c r="E56" s="28" t="s">
        <v>158</v>
      </c>
      <c r="F56" s="27" t="s">
        <v>159</v>
      </c>
      <c r="G56" s="18">
        <v>106</v>
      </c>
      <c r="H56" s="18">
        <v>160</v>
      </c>
      <c r="I56" s="18">
        <f>480*1/H56</f>
        <v>3</v>
      </c>
      <c r="J56" s="20">
        <f>I56*0.61</f>
        <v>1.83</v>
      </c>
      <c r="K56" s="18">
        <v>534.7</v>
      </c>
      <c r="L56" s="20">
        <f>K56*0.262</f>
        <v>140.09140000000002</v>
      </c>
      <c r="M56" s="20">
        <f>(K56+L56+G56)/J56</f>
        <v>426.6619672131148</v>
      </c>
      <c r="N56" s="20">
        <f>M56*1.2</f>
        <v>511.99436065573775</v>
      </c>
      <c r="O56" s="20">
        <f>N56*0.15</f>
        <v>76.79915409836066</v>
      </c>
      <c r="P56" s="20">
        <f>N56+O56</f>
        <v>588.7935147540984</v>
      </c>
      <c r="Q56" s="22">
        <f>P56</f>
        <v>588.7935147540984</v>
      </c>
    </row>
    <row r="57" spans="1:17" s="1" customFormat="1" ht="208.5" customHeight="1">
      <c r="A57" s="32">
        <v>15</v>
      </c>
      <c r="B57" s="26" t="s">
        <v>160</v>
      </c>
      <c r="C57" s="27" t="s">
        <v>161</v>
      </c>
      <c r="D57" s="27" t="s">
        <v>162</v>
      </c>
      <c r="E57" s="28" t="s">
        <v>163</v>
      </c>
      <c r="F57" s="27" t="s">
        <v>164</v>
      </c>
      <c r="G57" s="18">
        <v>38.6</v>
      </c>
      <c r="H57" s="18">
        <v>20</v>
      </c>
      <c r="I57" s="18">
        <f>480*1/H57</f>
        <v>24</v>
      </c>
      <c r="J57" s="20">
        <f>I57*0.61</f>
        <v>14.64</v>
      </c>
      <c r="K57" s="20">
        <v>534.7</v>
      </c>
      <c r="L57" s="20">
        <f>K57*0.262</f>
        <v>140.09140000000002</v>
      </c>
      <c r="M57" s="20">
        <f>(K57+L57+G57)/J57</f>
        <v>48.728920765027326</v>
      </c>
      <c r="N57" s="20">
        <f>M57*1.2</f>
        <v>58.474704918032785</v>
      </c>
      <c r="O57" s="20">
        <f>N57*15%</f>
        <v>8.771205737704918</v>
      </c>
      <c r="P57" s="20">
        <f>N57+O57</f>
        <v>67.2459106557377</v>
      </c>
      <c r="Q57" s="22">
        <f>P57</f>
        <v>67.2459106557377</v>
      </c>
    </row>
    <row r="58" spans="1:17" s="1" customFormat="1" ht="180" customHeight="1">
      <c r="A58" s="32">
        <v>16</v>
      </c>
      <c r="B58" s="26" t="s">
        <v>165</v>
      </c>
      <c r="C58" s="27" t="s">
        <v>166</v>
      </c>
      <c r="D58" s="27" t="s">
        <v>167</v>
      </c>
      <c r="E58" s="28" t="s">
        <v>168</v>
      </c>
      <c r="F58" s="27" t="s">
        <v>169</v>
      </c>
      <c r="G58" s="18">
        <v>30</v>
      </c>
      <c r="H58" s="18">
        <v>25</v>
      </c>
      <c r="I58" s="18">
        <f>480*1/H58</f>
        <v>19.2</v>
      </c>
      <c r="J58" s="20">
        <f>I58*0.61</f>
        <v>11.712</v>
      </c>
      <c r="K58" s="20">
        <v>534.7</v>
      </c>
      <c r="L58" s="20">
        <f>K58*0.262</f>
        <v>140.09140000000002</v>
      </c>
      <c r="M58" s="20">
        <f>(K58+L58+G58)/J58</f>
        <v>60.17686133879782</v>
      </c>
      <c r="N58" s="20">
        <f>M58*1.2</f>
        <v>72.21223360655738</v>
      </c>
      <c r="O58" s="20">
        <f>N58*15%</f>
        <v>10.831835040983606</v>
      </c>
      <c r="P58" s="20">
        <f>N58+O58</f>
        <v>83.04406864754098</v>
      </c>
      <c r="Q58" s="22">
        <f>P58</f>
        <v>83.04406864754098</v>
      </c>
    </row>
    <row r="59" spans="1:17" s="1" customFormat="1" ht="63.75" customHeight="1">
      <c r="A59" s="33">
        <v>17</v>
      </c>
      <c r="B59" s="25" t="s">
        <v>170</v>
      </c>
      <c r="C59" s="25"/>
      <c r="D59" s="25"/>
      <c r="E59" s="25"/>
      <c r="F59" s="25"/>
      <c r="G59" s="25"/>
      <c r="H59" s="25"/>
      <c r="I59" s="25"/>
      <c r="J59" s="25"/>
      <c r="K59" s="25"/>
      <c r="L59" s="25">
        <f>K59*0.262</f>
        <v>0</v>
      </c>
      <c r="M59" s="25"/>
      <c r="N59" s="25">
        <f>M59*1.2</f>
        <v>0</v>
      </c>
      <c r="O59" s="25"/>
      <c r="P59" s="25"/>
      <c r="Q59" s="25"/>
    </row>
    <row r="60" spans="1:17" s="1" customFormat="1" ht="252" customHeight="1">
      <c r="A60" s="33"/>
      <c r="B60" s="26" t="s">
        <v>171</v>
      </c>
      <c r="C60" s="27" t="s">
        <v>172</v>
      </c>
      <c r="D60" s="27" t="s">
        <v>173</v>
      </c>
      <c r="E60" s="28" t="s">
        <v>174</v>
      </c>
      <c r="F60" s="27" t="s">
        <v>175</v>
      </c>
      <c r="G60" s="18">
        <v>112</v>
      </c>
      <c r="H60" s="18">
        <v>90</v>
      </c>
      <c r="I60" s="18">
        <f>480*1/H60</f>
        <v>5.333333333333333</v>
      </c>
      <c r="J60" s="20">
        <f>I60*0.61</f>
        <v>3.253333333333333</v>
      </c>
      <c r="K60" s="18">
        <v>534.7</v>
      </c>
      <c r="L60" s="20">
        <f>K60*0.262</f>
        <v>140.09140000000002</v>
      </c>
      <c r="M60" s="20">
        <f>(K60+L60+G60)/J60</f>
        <v>241.84161885245908</v>
      </c>
      <c r="N60" s="20">
        <f>M60*1.2</f>
        <v>290.2099426229509</v>
      </c>
      <c r="O60" s="20">
        <f>N60*0.15</f>
        <v>43.531491393442636</v>
      </c>
      <c r="P60" s="20">
        <f>N60+O60</f>
        <v>333.74143401639355</v>
      </c>
      <c r="Q60" s="22">
        <f>P60</f>
        <v>333.74143401639355</v>
      </c>
    </row>
    <row r="61" spans="1:17" s="1" customFormat="1" ht="261" customHeight="1">
      <c r="A61" s="33"/>
      <c r="B61" s="26" t="s">
        <v>176</v>
      </c>
      <c r="C61" s="27" t="s">
        <v>172</v>
      </c>
      <c r="D61" s="27" t="s">
        <v>173</v>
      </c>
      <c r="E61" s="28" t="s">
        <v>174</v>
      </c>
      <c r="F61" s="27" t="s">
        <v>177</v>
      </c>
      <c r="G61" s="18">
        <v>112</v>
      </c>
      <c r="H61" s="18">
        <v>60</v>
      </c>
      <c r="I61" s="18">
        <f>480*1/H61</f>
        <v>8</v>
      </c>
      <c r="J61" s="20">
        <f>I61*0.61</f>
        <v>4.88</v>
      </c>
      <c r="K61" s="18">
        <v>534.7</v>
      </c>
      <c r="L61" s="20">
        <f>K61*0.262</f>
        <v>140.09140000000002</v>
      </c>
      <c r="M61" s="20">
        <f>(K61+L61+G61)/J61</f>
        <v>161.22774590163937</v>
      </c>
      <c r="N61" s="20">
        <f>M61*1.2</f>
        <v>193.47329508196722</v>
      </c>
      <c r="O61" s="20">
        <f>N61*0.15</f>
        <v>29.020994262295083</v>
      </c>
      <c r="P61" s="20">
        <f>N61+O61</f>
        <v>222.4942893442623</v>
      </c>
      <c r="Q61" s="22">
        <f>P61</f>
        <v>222.4942893442623</v>
      </c>
    </row>
    <row r="62" spans="1:17" s="1" customFormat="1" ht="268.5" customHeight="1">
      <c r="A62" s="33"/>
      <c r="B62" s="26" t="s">
        <v>178</v>
      </c>
      <c r="C62" s="27" t="s">
        <v>172</v>
      </c>
      <c r="D62" s="27" t="s">
        <v>173</v>
      </c>
      <c r="E62" s="28" t="s">
        <v>179</v>
      </c>
      <c r="F62" s="27" t="s">
        <v>180</v>
      </c>
      <c r="G62" s="18">
        <v>108.5</v>
      </c>
      <c r="H62" s="18">
        <v>30</v>
      </c>
      <c r="I62" s="18">
        <f>480*1/H62</f>
        <v>16</v>
      </c>
      <c r="J62" s="20">
        <f>I62*0.61</f>
        <v>9.76</v>
      </c>
      <c r="K62" s="18">
        <v>534.7</v>
      </c>
      <c r="L62" s="20">
        <f>K62*0.262</f>
        <v>140.09140000000002</v>
      </c>
      <c r="M62" s="20">
        <f>(K62+L62+G62)/J62</f>
        <v>80.25526639344262</v>
      </c>
      <c r="N62" s="20">
        <f>M62*1.2</f>
        <v>96.30631967213115</v>
      </c>
      <c r="O62" s="20">
        <f>N62*0.15</f>
        <v>14.445947950819672</v>
      </c>
      <c r="P62" s="20">
        <f>N62+O62</f>
        <v>110.75226762295082</v>
      </c>
      <c r="Q62" s="22">
        <f>P62</f>
        <v>110.75226762295082</v>
      </c>
    </row>
    <row r="63" spans="1:17" s="1" customFormat="1" ht="128.25" customHeight="1">
      <c r="A63" s="32">
        <v>18</v>
      </c>
      <c r="B63" s="26" t="s">
        <v>181</v>
      </c>
      <c r="C63" s="27" t="s">
        <v>182</v>
      </c>
      <c r="D63" s="27" t="s">
        <v>183</v>
      </c>
      <c r="E63" s="28" t="s">
        <v>184</v>
      </c>
      <c r="F63" s="27" t="s">
        <v>185</v>
      </c>
      <c r="G63" s="18">
        <v>1.5</v>
      </c>
      <c r="H63" s="18">
        <v>20</v>
      </c>
      <c r="I63" s="18">
        <f>480*1/H63</f>
        <v>24</v>
      </c>
      <c r="J63" s="20">
        <f>I63*0.61</f>
        <v>14.64</v>
      </c>
      <c r="K63" s="18">
        <v>534.7</v>
      </c>
      <c r="L63" s="20">
        <f>K63*0.262</f>
        <v>140.09140000000002</v>
      </c>
      <c r="M63" s="20">
        <f>(K63+L63+G63)/J63</f>
        <v>46.19476775956284</v>
      </c>
      <c r="N63" s="20">
        <f>M63*1.2</f>
        <v>55.43372131147541</v>
      </c>
      <c r="O63" s="20">
        <f>N63*0.15</f>
        <v>8.315058196721312</v>
      </c>
      <c r="P63" s="19">
        <f>N63+O63</f>
        <v>63.74877950819672</v>
      </c>
      <c r="Q63" s="22">
        <f>P63</f>
        <v>63.74877950819672</v>
      </c>
    </row>
    <row r="64" spans="1:17" s="1" customFormat="1" ht="59.25" customHeight="1">
      <c r="A64" s="33">
        <v>19</v>
      </c>
      <c r="B64" s="25" t="s">
        <v>186</v>
      </c>
      <c r="C64" s="25"/>
      <c r="D64" s="25"/>
      <c r="E64" s="25"/>
      <c r="F64" s="25"/>
      <c r="G64" s="25"/>
      <c r="H64" s="25"/>
      <c r="I64" s="25"/>
      <c r="J64" s="25"/>
      <c r="K64" s="25"/>
      <c r="L64" s="25">
        <f>K64*0.262</f>
        <v>0</v>
      </c>
      <c r="M64" s="25"/>
      <c r="N64" s="25">
        <f>M64*1.2</f>
        <v>0</v>
      </c>
      <c r="O64" s="25"/>
      <c r="P64" s="25"/>
      <c r="Q64" s="25"/>
    </row>
    <row r="65" spans="1:17" s="1" customFormat="1" ht="178.5" customHeight="1">
      <c r="A65" s="33"/>
      <c r="B65" s="26" t="s">
        <v>187</v>
      </c>
      <c r="C65" s="27" t="s">
        <v>188</v>
      </c>
      <c r="D65" s="27" t="s">
        <v>189</v>
      </c>
      <c r="E65" s="28" t="s">
        <v>190</v>
      </c>
      <c r="F65" s="27" t="s">
        <v>191</v>
      </c>
      <c r="G65" s="18">
        <v>21</v>
      </c>
      <c r="H65" s="18">
        <v>5</v>
      </c>
      <c r="I65" s="18">
        <f>480*1/H65</f>
        <v>96</v>
      </c>
      <c r="J65" s="20">
        <f>I65*0.61</f>
        <v>58.56</v>
      </c>
      <c r="K65" s="18">
        <v>534.7</v>
      </c>
      <c r="L65" s="20">
        <f>K65*0.262</f>
        <v>140.09140000000002</v>
      </c>
      <c r="M65" s="20">
        <f>(K65+L65+G65)/J65</f>
        <v>11.8816837431694</v>
      </c>
      <c r="N65" s="20">
        <f>M65*1.2</f>
        <v>14.258020491803281</v>
      </c>
      <c r="O65" s="20">
        <f>N65*0.15</f>
        <v>2.138703073770492</v>
      </c>
      <c r="P65" s="20">
        <f>N65+O65</f>
        <v>16.396723565573772</v>
      </c>
      <c r="Q65" s="22">
        <f>P65</f>
        <v>16.396723565573772</v>
      </c>
    </row>
    <row r="66" spans="1:17" s="1" customFormat="1" ht="175.5" customHeight="1">
      <c r="A66" s="33"/>
      <c r="B66" s="26" t="s">
        <v>176</v>
      </c>
      <c r="C66" s="27" t="s">
        <v>188</v>
      </c>
      <c r="D66" s="27" t="s">
        <v>189</v>
      </c>
      <c r="E66" s="28" t="s">
        <v>190</v>
      </c>
      <c r="F66" s="27" t="s">
        <v>191</v>
      </c>
      <c r="G66" s="18">
        <v>21</v>
      </c>
      <c r="H66" s="18">
        <v>3</v>
      </c>
      <c r="I66" s="18">
        <f>480*1/H66</f>
        <v>160</v>
      </c>
      <c r="J66" s="20">
        <f>I66*0.61</f>
        <v>97.6</v>
      </c>
      <c r="K66" s="18">
        <v>534.7</v>
      </c>
      <c r="L66" s="20">
        <f>K66*0.262</f>
        <v>140.09140000000002</v>
      </c>
      <c r="M66" s="20">
        <f>(K66+L66+G66)/J66</f>
        <v>7.1290102459016405</v>
      </c>
      <c r="N66" s="20">
        <f>M66*1.2</f>
        <v>8.554812295081968</v>
      </c>
      <c r="O66" s="20">
        <f>N66*0.15</f>
        <v>1.2832218442622951</v>
      </c>
      <c r="P66" s="20">
        <f>N66+O66</f>
        <v>9.838034139344263</v>
      </c>
      <c r="Q66" s="22">
        <f>P66</f>
        <v>9.838034139344263</v>
      </c>
    </row>
    <row r="67" spans="1:17" s="1" customFormat="1" ht="183" customHeight="1">
      <c r="A67" s="33"/>
      <c r="B67" s="26" t="s">
        <v>192</v>
      </c>
      <c r="C67" s="27" t="s">
        <v>188</v>
      </c>
      <c r="D67" s="27" t="s">
        <v>189</v>
      </c>
      <c r="E67" s="28" t="s">
        <v>190</v>
      </c>
      <c r="F67" s="27" t="s">
        <v>191</v>
      </c>
      <c r="G67" s="18">
        <v>21</v>
      </c>
      <c r="H67" s="18">
        <v>5</v>
      </c>
      <c r="I67" s="18">
        <f>480*1/H67</f>
        <v>96</v>
      </c>
      <c r="J67" s="20">
        <f>I67*0.61</f>
        <v>58.56</v>
      </c>
      <c r="K67" s="18">
        <v>534.7</v>
      </c>
      <c r="L67" s="20">
        <f>K67*0.262</f>
        <v>140.09140000000002</v>
      </c>
      <c r="M67" s="20">
        <f>(K67+L67+G67)/J67</f>
        <v>11.8816837431694</v>
      </c>
      <c r="N67" s="20">
        <f>M67*1.2</f>
        <v>14.258020491803281</v>
      </c>
      <c r="O67" s="20">
        <f>N67*0.15</f>
        <v>2.138703073770492</v>
      </c>
      <c r="P67" s="20">
        <f>N67+O67</f>
        <v>16.396723565573772</v>
      </c>
      <c r="Q67" s="22">
        <f>P67</f>
        <v>16.396723565573772</v>
      </c>
    </row>
    <row r="68" spans="1:17" s="1" customFormat="1" ht="32.25" customHeight="1">
      <c r="A68" s="33">
        <v>20</v>
      </c>
      <c r="B68" s="25" t="s">
        <v>193</v>
      </c>
      <c r="C68" s="25"/>
      <c r="D68" s="25"/>
      <c r="E68" s="25"/>
      <c r="F68" s="25"/>
      <c r="G68" s="25"/>
      <c r="H68" s="25"/>
      <c r="I68" s="25"/>
      <c r="J68" s="25"/>
      <c r="K68" s="25"/>
      <c r="L68" s="25">
        <f>K68*0.262</f>
        <v>0</v>
      </c>
      <c r="M68" s="25"/>
      <c r="N68" s="25">
        <f>M68*1.2</f>
        <v>0</v>
      </c>
      <c r="O68" s="25"/>
      <c r="P68" s="25"/>
      <c r="Q68" s="25"/>
    </row>
    <row r="69" spans="1:17" s="1" customFormat="1" ht="92.25" customHeight="1">
      <c r="A69" s="33"/>
      <c r="B69" s="26" t="s">
        <v>194</v>
      </c>
      <c r="C69" s="27" t="s">
        <v>195</v>
      </c>
      <c r="D69" s="27" t="s">
        <v>196</v>
      </c>
      <c r="E69" s="28" t="s">
        <v>197</v>
      </c>
      <c r="F69" s="27" t="s">
        <v>198</v>
      </c>
      <c r="G69" s="18">
        <v>163</v>
      </c>
      <c r="H69" s="18">
        <v>20</v>
      </c>
      <c r="I69" s="18">
        <f>480*1/H69</f>
        <v>24</v>
      </c>
      <c r="J69" s="20">
        <f>I69*0.61</f>
        <v>14.64</v>
      </c>
      <c r="K69" s="18">
        <v>534.7</v>
      </c>
      <c r="L69" s="20">
        <f>K69*0.262</f>
        <v>140.09140000000002</v>
      </c>
      <c r="M69" s="20">
        <f>(K69+L69+G69)/J69</f>
        <v>57.226188524590164</v>
      </c>
      <c r="N69" s="20">
        <f>M69*1.2</f>
        <v>68.6714262295082</v>
      </c>
      <c r="O69" s="20">
        <f>N69*0.15</f>
        <v>10.300713934426229</v>
      </c>
      <c r="P69" s="19">
        <f>N69+O69</f>
        <v>78.97214016393443</v>
      </c>
      <c r="Q69" s="22">
        <f>P69</f>
        <v>78.97214016393443</v>
      </c>
    </row>
    <row r="70" spans="1:17" s="1" customFormat="1" ht="89.25" customHeight="1">
      <c r="A70" s="33"/>
      <c r="B70" s="26" t="s">
        <v>176</v>
      </c>
      <c r="C70" s="27" t="s">
        <v>199</v>
      </c>
      <c r="D70" s="27" t="s">
        <v>200</v>
      </c>
      <c r="E70" s="28" t="s">
        <v>201</v>
      </c>
      <c r="F70" s="27" t="s">
        <v>202</v>
      </c>
      <c r="G70" s="18">
        <v>53</v>
      </c>
      <c r="H70" s="18">
        <v>15</v>
      </c>
      <c r="I70" s="18">
        <f>480*1/H70</f>
        <v>32</v>
      </c>
      <c r="J70" s="20">
        <f>I70*0.61</f>
        <v>19.52</v>
      </c>
      <c r="K70" s="18">
        <v>534.7</v>
      </c>
      <c r="L70" s="20">
        <f>K70*0.262</f>
        <v>140.09140000000002</v>
      </c>
      <c r="M70" s="20">
        <f>(K70+L70+G70)/J70</f>
        <v>37.28439549180328</v>
      </c>
      <c r="N70" s="20">
        <f>M70*1.2</f>
        <v>44.74127459016393</v>
      </c>
      <c r="O70" s="20">
        <f>N70*0.15</f>
        <v>6.71119118852459</v>
      </c>
      <c r="P70" s="19">
        <f>N70+O70</f>
        <v>51.45246577868852</v>
      </c>
      <c r="Q70" s="22">
        <f>P70</f>
        <v>51.45246577868852</v>
      </c>
    </row>
    <row r="71" spans="1:17" s="1" customFormat="1" ht="69.75" customHeight="1">
      <c r="A71" s="32">
        <v>21</v>
      </c>
      <c r="B71" s="26" t="s">
        <v>203</v>
      </c>
      <c r="C71" s="27" t="s">
        <v>182</v>
      </c>
      <c r="D71" s="27" t="s">
        <v>183</v>
      </c>
      <c r="E71" s="28" t="s">
        <v>204</v>
      </c>
      <c r="F71" s="27" t="s">
        <v>205</v>
      </c>
      <c r="G71" s="18">
        <v>0.5</v>
      </c>
      <c r="H71" s="18">
        <v>10</v>
      </c>
      <c r="I71" s="18">
        <f>480*1/H71</f>
        <v>48</v>
      </c>
      <c r="J71" s="20">
        <f>I71*0.61</f>
        <v>29.28</v>
      </c>
      <c r="K71" s="18">
        <v>534.7</v>
      </c>
      <c r="L71" s="20">
        <f>K71*0.262</f>
        <v>140.09140000000002</v>
      </c>
      <c r="M71" s="20">
        <f>(K71+L71+G71)/J71</f>
        <v>23.06323087431694</v>
      </c>
      <c r="N71" s="20">
        <f>M71*1.2</f>
        <v>27.675877049180325</v>
      </c>
      <c r="O71" s="20">
        <f>N71*0.15</f>
        <v>4.151381557377048</v>
      </c>
      <c r="P71" s="19">
        <f>N71+O71</f>
        <v>31.827258606557372</v>
      </c>
      <c r="Q71" s="22">
        <f>P71</f>
        <v>31.827258606557372</v>
      </c>
    </row>
    <row r="72" spans="1:17" s="1" customFormat="1" ht="60.75" customHeight="1">
      <c r="A72" s="24">
        <v>22</v>
      </c>
      <c r="B72" s="26" t="s">
        <v>206</v>
      </c>
      <c r="C72" s="27" t="s">
        <v>207</v>
      </c>
      <c r="D72" s="27" t="s">
        <v>208</v>
      </c>
      <c r="E72" s="27" t="s">
        <v>209</v>
      </c>
      <c r="F72" s="27" t="s">
        <v>210</v>
      </c>
      <c r="G72" s="18">
        <v>1.1</v>
      </c>
      <c r="H72" s="18">
        <v>20</v>
      </c>
      <c r="I72" s="18">
        <f>480*1/H72</f>
        <v>24</v>
      </c>
      <c r="J72" s="19">
        <f>I72*0.61</f>
        <v>14.64</v>
      </c>
      <c r="K72" s="18">
        <v>534.7</v>
      </c>
      <c r="L72" s="20">
        <f>K72*0.262</f>
        <v>140.09140000000002</v>
      </c>
      <c r="M72" s="20">
        <f>(K72+L72)/J72</f>
        <v>46.092308743169404</v>
      </c>
      <c r="N72" s="20">
        <f>M72*1.2</f>
        <v>55.31077049180328</v>
      </c>
      <c r="O72" s="36">
        <f>N72*15%</f>
        <v>8.296615573770492</v>
      </c>
      <c r="P72" s="19">
        <f>O72+N72</f>
        <v>63.60738606557378</v>
      </c>
      <c r="Q72" s="19">
        <f>P72</f>
        <v>63.60738606557378</v>
      </c>
    </row>
    <row r="73" spans="1:17" s="1" customFormat="1" ht="62.25" customHeight="1">
      <c r="A73" s="32">
        <v>23</v>
      </c>
      <c r="B73" s="26" t="s">
        <v>211</v>
      </c>
      <c r="C73" s="27" t="s">
        <v>212</v>
      </c>
      <c r="D73" s="27" t="s">
        <v>213</v>
      </c>
      <c r="E73" s="28" t="s">
        <v>214</v>
      </c>
      <c r="F73" s="27" t="s">
        <v>215</v>
      </c>
      <c r="G73" s="18">
        <v>8</v>
      </c>
      <c r="H73" s="18">
        <v>30</v>
      </c>
      <c r="I73" s="18">
        <f>480*1/H73</f>
        <v>16</v>
      </c>
      <c r="J73" s="20">
        <f>I73*0.61</f>
        <v>9.76</v>
      </c>
      <c r="K73" s="18">
        <v>534.7</v>
      </c>
      <c r="L73" s="20">
        <f>K73*0.262</f>
        <v>140.09140000000002</v>
      </c>
      <c r="M73" s="20">
        <f>(K73+L73+G73)/J73</f>
        <v>69.95813524590164</v>
      </c>
      <c r="N73" s="20">
        <f>M73*1.2</f>
        <v>83.94976229508197</v>
      </c>
      <c r="O73" s="20">
        <f>N73*0.15</f>
        <v>12.592464344262295</v>
      </c>
      <c r="P73" s="19">
        <f>N73+O73</f>
        <v>96.54222663934426</v>
      </c>
      <c r="Q73" s="22">
        <f>P73</f>
        <v>96.54222663934426</v>
      </c>
    </row>
  </sheetData>
  <sheetProtection selectLockedCells="1" selectUnlockedCells="1"/>
  <mergeCells count="39">
    <mergeCell ref="M1:Q1"/>
    <mergeCell ref="M2:Q2"/>
    <mergeCell ref="M3:Q3"/>
    <mergeCell ref="M4:Q4"/>
    <mergeCell ref="M5:Q5"/>
    <mergeCell ref="A8:Q8"/>
    <mergeCell ref="A10:A11"/>
    <mergeCell ref="B10:B11"/>
    <mergeCell ref="C10:F10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C12:F12"/>
    <mergeCell ref="A14:A16"/>
    <mergeCell ref="B14:Q14"/>
    <mergeCell ref="A21:A25"/>
    <mergeCell ref="B21:Q21"/>
    <mergeCell ref="A27:A29"/>
    <mergeCell ref="B27:Q27"/>
    <mergeCell ref="A30:A36"/>
    <mergeCell ref="B30:Q30"/>
    <mergeCell ref="A37:A45"/>
    <mergeCell ref="B37:Q37"/>
    <mergeCell ref="A46:A54"/>
    <mergeCell ref="B46:Q46"/>
    <mergeCell ref="A59:A62"/>
    <mergeCell ref="B59:Q59"/>
    <mergeCell ref="A64:A67"/>
    <mergeCell ref="B64:Q64"/>
    <mergeCell ref="A68:A70"/>
    <mergeCell ref="B68:Q68"/>
  </mergeCells>
  <printOptions horizontalCentered="1" verticalCentered="1"/>
  <pageMargins left="0.35" right="0.1326388888888889" top="0.31527777777777777" bottom="0.4513888888888889" header="0.5118055555555555" footer="0.5118055555555555"/>
  <pageSetup firstPageNumber="1" useFirstPageNumber="1" fitToHeight="14" fitToWidth="1" horizontalDpi="300" verticalDpi="300" orientation="landscape" pageOrder="overThenDown" paperSize="9"/>
  <rowBreaks count="3" manualBreakCount="3">
    <brk id="29" max="255" man="1"/>
    <brk id="45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2010-06-21T09:37:10Z</cp:lastPrinted>
  <dcterms:created xsi:type="dcterms:W3CDTF">2010-01-28T05:12:54Z</dcterms:created>
  <dcterms:modified xsi:type="dcterms:W3CDTF">2010-06-21T09:41:22Z</dcterms:modified>
  <cp:category/>
  <cp:version/>
  <cp:contentType/>
  <cp:contentStatus/>
  <cp:revision>79</cp:revision>
</cp:coreProperties>
</file>