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5" activeTab="0"/>
  </bookViews>
  <sheets>
    <sheet name="Лист1" sheetId="1" r:id="rId1"/>
    <sheet name="Лист2" sheetId="2" r:id="rId2"/>
    <sheet name="Лист3" sheetId="3" r:id="rId3"/>
  </sheets>
  <definedNames>
    <definedName name="_xlnm.Print_Area" localSheetId="0">'Лист1'!$A$1:$Q$150</definedName>
    <definedName name="Excel_BuiltIn_Print_Area_1_1">'Лист1'!$A$1:$Q$71</definedName>
  </definedNames>
  <calcPr fullCalcOnLoad="1"/>
</workbook>
</file>

<file path=xl/sharedStrings.xml><?xml version="1.0" encoding="utf-8"?>
<sst xmlns="http://schemas.openxmlformats.org/spreadsheetml/2006/main" count="292" uniqueCount="260">
  <si>
    <t>Утверждаю:</t>
  </si>
  <si>
    <t>Председатель Комитета ветеринарии</t>
  </si>
  <si>
    <t>с Госветинспекцией Республики Алтай</t>
  </si>
  <si>
    <t>_____________________ В.К. Макасеев</t>
  </si>
  <si>
    <t>«_______» __________________2010 г.</t>
  </si>
  <si>
    <t>КАЛЬКУЛЯЦИЯ ПЛАТНЫХ ВЕТЕРИНАРНЫХ УСЛУГ ОКАЗЫВАЕМЫХ НЕПРОДУКТИВНЫМ ЖИВОТНЫМ.</t>
  </si>
  <si>
    <t xml:space="preserve">№    п/п     </t>
  </si>
  <si>
    <t>Наименование услуги</t>
  </si>
  <si>
    <t>Расходные материалы (руб.)</t>
  </si>
  <si>
    <t>Итого материальные расходы  ( руб.)</t>
  </si>
  <si>
    <t>Затраты  времени на 1 единицу в минутах</t>
  </si>
  <si>
    <t>Нагрузка в день (ед.)</t>
  </si>
  <si>
    <t>Оперативное время (61%)</t>
  </si>
  <si>
    <t>Заработная плата    (руб.)</t>
  </si>
  <si>
    <t>Начисления на зарплату 26,2 %, (руб)</t>
  </si>
  <si>
    <t>Стоимость приема одной единицы ( руб.)</t>
  </si>
  <si>
    <t>Накладные расходы  ( 20%)</t>
  </si>
  <si>
    <t>Прибыль (15%)</t>
  </si>
  <si>
    <t>Стоимость одной единицы</t>
  </si>
  <si>
    <t>Всего стоимость услуги</t>
  </si>
  <si>
    <t>Наименование</t>
  </si>
  <si>
    <t>Стоимость (руб.)</t>
  </si>
  <si>
    <t>Кол-во</t>
  </si>
  <si>
    <t>Итого (руб.)</t>
  </si>
  <si>
    <t>Вызов ветеринарного специалиста на дом (на транспорте владельца)</t>
  </si>
  <si>
    <t>Вызов ветврача с выездом на дом на автомобиле учреждения ветеринарии с учетом расстояния в оба конца:</t>
  </si>
  <si>
    <t>- до 5 км.</t>
  </si>
  <si>
    <t>УАЗ                                                                     ГСМ — 92 (1 литр)</t>
  </si>
  <si>
    <t>410 тыс.ру 22</t>
  </si>
  <si>
    <t>0,028%         0,8 литров</t>
  </si>
  <si>
    <t>114,80             17,6</t>
  </si>
  <si>
    <t>-до 10 км.</t>
  </si>
  <si>
    <t>0,028 %        1,6 литров</t>
  </si>
  <si>
    <t>114,80                34</t>
  </si>
  <si>
    <t>-до 15 км.</t>
  </si>
  <si>
    <t>0,028 %         2,3 литров</t>
  </si>
  <si>
    <t>114,80             51,2</t>
  </si>
  <si>
    <t xml:space="preserve">                       -до50 км.                                                                                                                                                                           - Свыше 50 км*                                                             </t>
  </si>
  <si>
    <t>0,028 %        7,7 литров</t>
  </si>
  <si>
    <t>114,80             170,5</t>
  </si>
  <si>
    <t>Консультация по уходу, содержанию и кормлению животных, птиц, декоративных рыб и др.</t>
  </si>
  <si>
    <t>Клинический осмотр, термометрия, пальпация, аускультация непродуктивных животных (одна голова) с постановкой диагноза.</t>
  </si>
  <si>
    <t xml:space="preserve">Термометр               Спирт 70% (1 л.)         Вата (100 гр.)           Перчатки                         Халат </t>
  </si>
  <si>
    <t xml:space="preserve">22         95         25          8          250        </t>
  </si>
  <si>
    <t>10%     0,5мл.  5 гр.     1 пара 1 %</t>
  </si>
  <si>
    <t xml:space="preserve">2,2           0,04         1,2          8             1,3         </t>
  </si>
  <si>
    <t>Клинический осмотр зоопарковых, цирковых, экзотических животных для оформления ветеринарного свидетельства   Ф № 1, ветеринарной справки  Ф № 4</t>
  </si>
  <si>
    <t>Маллеинизация  не парнокопытных животных для оформления ветеринарного свидетельства   Ф № 1, ветеринарной справки  Ф № 4</t>
  </si>
  <si>
    <t xml:space="preserve">Клинический осмотр птицы для оформления ветеринарного свидетельства   Ф № 1,     ветеринарной справки  Ф № 4      (одна партия) </t>
  </si>
  <si>
    <t>1%     2 мл.  5 гр.     1 %    1 %</t>
  </si>
  <si>
    <t xml:space="preserve">0,2           0,2      1,3          0,08        1,3         </t>
  </si>
  <si>
    <t>Оформление ветеринарного свидетельства Ф № 1 (без учета стоимости бланков)</t>
  </si>
  <si>
    <t>Введение лекарственных препаратов (1 инъекция):</t>
  </si>
  <si>
    <t>- подкожное, внутримышечное, внутривенное струйное, внутрикожное</t>
  </si>
  <si>
    <t xml:space="preserve">Спирт 70% (1 л.)         Вата (100 гр.)           Перчатки                          Шприц одноразовый (10 гр.)                             Халат                              </t>
  </si>
  <si>
    <t>95         25         8                      6          250</t>
  </si>
  <si>
    <t>0,5мл.  0,1 гр.  1 пара              1 шт.    1%</t>
  </si>
  <si>
    <t xml:space="preserve">0,04         0,025      8                            6              1,3       </t>
  </si>
  <si>
    <t>- внутривенное капельное</t>
  </si>
  <si>
    <t>Спирт 70% (1 л.)         Вата (100 гр.)           Перчатки                          Шприц одноразовый    Система КДМ                 Ножницы                         Халат</t>
  </si>
  <si>
    <t>95         25         8          6         12      250      250</t>
  </si>
  <si>
    <t xml:space="preserve">0,5мл.  0,5 гр.  1 пара  1 шт.    1 шт.    1 %      1 %   </t>
  </si>
  <si>
    <t>0,04         0,125      8             6           12       1,3         1,3</t>
  </si>
  <si>
    <t>- интратрахеальное, через носовую и ротовую полость</t>
  </si>
  <si>
    <t>Система КДМ                 Клин ротовой       Спирт 70% (1 л.)         Вата (100 гр.)           Перчатки                          Шприц одноразовый (10 гр.)                             Халат</t>
  </si>
  <si>
    <t xml:space="preserve">12         180       95         25          8                      6           250       </t>
  </si>
  <si>
    <t xml:space="preserve">1 %      1 %    0,5мл.  0,5 гр.   1 пара              1 шт.   1 %  </t>
  </si>
  <si>
    <t xml:space="preserve">1,2           1,8         0,04         0,125      8                            6              1,3         </t>
  </si>
  <si>
    <t>- через катетеры</t>
  </si>
  <si>
    <t>Катетер молочный     Спирт 70% (1 л.)         Вата (100 гр.)           Перчатки                          Шприц одноразовый (10 гр.)                             Халат</t>
  </si>
  <si>
    <t>25       95         25          8                      6          250</t>
  </si>
  <si>
    <t>1 %    0,5мл.  0,5 гр.  1 пара              1 шт.   1 %</t>
  </si>
  <si>
    <t xml:space="preserve">2,5         0,04        0,125      8                            6              1,3       </t>
  </si>
  <si>
    <t>- во влагалище и матку</t>
  </si>
  <si>
    <t xml:space="preserve">Спринцовка №2 тв.нак Спирт 70% (1 л.)         Вата (100 гр.)           Перчатки  акушерские  Халат   </t>
  </si>
  <si>
    <t xml:space="preserve">15       95         25         10         250 </t>
  </si>
  <si>
    <t xml:space="preserve">1 %    0,5мл.  0,5 гр. 1 пара  1 %  </t>
  </si>
  <si>
    <t>1,5         0,04         0,125      10            1,3</t>
  </si>
  <si>
    <t>- внутриглазное капельное</t>
  </si>
  <si>
    <t>Спирт 70% (1 л.)         Вата (100 гр.)           Перчатки                          Пипетка                           Халат</t>
  </si>
  <si>
    <t>95         25          8          3           250</t>
  </si>
  <si>
    <t xml:space="preserve">0,5мл.  0,5 гр.  1 пара 1 %      1 % </t>
  </si>
  <si>
    <t xml:space="preserve">0,04         0,125      8             0,3           1,3  </t>
  </si>
  <si>
    <t>Местная анестезия</t>
  </si>
  <si>
    <t xml:space="preserve">Спирт 70% (1 л.)         Вата (100 гр.)           Шприц разовый              Новокаин (20 мл)           Перчатки разовые         Ножницы для выстригания шерсти      Халат </t>
  </si>
  <si>
    <t>95         25          6         8          8                       310      250</t>
  </si>
  <si>
    <t xml:space="preserve">0,5 мл. 5 гр.     1 шт.   10 мл   1 пара               1 %      1 %   </t>
  </si>
  <si>
    <t>0,04         1,2          6              4              8                             3,1       2,5</t>
  </si>
  <si>
    <t>Новокаиновая блокада</t>
  </si>
  <si>
    <t>Спирт 70% (1 л.)          Вата (100 гр.)           Шприц разовый              Новокаин 20мл              Перчатки разовые          Ножницы для выстригания шерсти      Халат</t>
  </si>
  <si>
    <t xml:space="preserve">0,5 мл.  5 гр.     1 шт.   10 мл   1 пара               1 %      1 % </t>
  </si>
  <si>
    <t xml:space="preserve">0,04         1,2          6             4              8                         3,1         2,5     </t>
  </si>
  <si>
    <t>Вакцинация животного ( без стоимости вакцины )</t>
  </si>
  <si>
    <t xml:space="preserve">Спирт 70% (1 л.)         Вата (100 гр.)           Шприц разовый              Ножницы  для выстригания шерсти      Перчатки разовые          Халат </t>
  </si>
  <si>
    <t xml:space="preserve">95         25          6                       310      8           250 </t>
  </si>
  <si>
    <t>0,5 мл.  5 гр.     1 шт.                1%       1 пара  1 %</t>
  </si>
  <si>
    <t xml:space="preserve">0,04         1,2          6                              3,1         8             2,5         </t>
  </si>
  <si>
    <t>Чистка и обработка ушных раковин</t>
  </si>
  <si>
    <t xml:space="preserve">Перекись водорода        Вата (100 гр.)           Капли ушные анандин  Пинцет                             Халат                        </t>
  </si>
  <si>
    <t xml:space="preserve">20         25         38,25    70         250          </t>
  </si>
  <si>
    <t>40 мл.  5 гр.     1 мл.   1 %      1 %</t>
  </si>
  <si>
    <t xml:space="preserve">8          1,2           7,65        0,7          2,5            </t>
  </si>
  <si>
    <t>Отделение мочи через прокол брюшной стенки</t>
  </si>
  <si>
    <t>Ножницы изогнутые   Спирт 70% (1 л.)         Вата (100 гр.)           Перчатки                          Шприц одноразовый (10 гр.)                         Игла кровобрательная   Халат                               Рометар                            Йод 5%  (100 мл.)         Пакет одноразовый</t>
  </si>
  <si>
    <t>250       95        25        8                       6           8      250       20         60         1</t>
  </si>
  <si>
    <t xml:space="preserve">1 %    0,5 мл. 10 гр.   1 шт.                1 шт.  1 шт. 1 %     2 мл.    2 мл.    1 шт.        </t>
  </si>
  <si>
    <t>2,5         0,04        2,4          8                             6            8           2,5        20           1,2          1</t>
  </si>
  <si>
    <t>Катетеризация мочевого пузыря</t>
  </si>
  <si>
    <t>Катетер мочеполовой   Спирт 70% (1 л.)         Вата (100 гр.)           Перчатки                          Шприц одноразовый (10 гр.)                             Халат                                Рометар                            Новокаин 0,5%              Пакет одноразовый</t>
  </si>
  <si>
    <t>21         95        25        8                       6           250       20         8          1</t>
  </si>
  <si>
    <t xml:space="preserve">1%    0,5 мл. 10 гр.   1 шт.                1 шт.   1 %     2 мл.    5 мл.    1 шт.        </t>
  </si>
  <si>
    <t>2,1           0,04        2,4          8                             6             2,5        20           2              1</t>
  </si>
  <si>
    <t>Очистительная клизма</t>
  </si>
  <si>
    <t xml:space="preserve">Спирт 70% (1 л.)          Вата (100 гр.)           Перчатки                          Спринцовка                     Халат  </t>
  </si>
  <si>
    <t xml:space="preserve">190       60        95        40         250 </t>
  </si>
  <si>
    <t>1%      5 гр.    10 мл.  1 %      1 %</t>
  </si>
  <si>
    <t>1,9           3             0,95         0,4           2,5</t>
  </si>
  <si>
    <t>Чистка параанальных желез</t>
  </si>
  <si>
    <t xml:space="preserve">Спирт 70% (1 л.)         Вата (100 гр.)           Свеча  ихтиоловая       Перчатки                         Халат </t>
  </si>
  <si>
    <t xml:space="preserve">95         25         28          8         250        </t>
  </si>
  <si>
    <t xml:space="preserve">0,04мл 10 гр.  1шт.  1 пара  1 % </t>
  </si>
  <si>
    <t xml:space="preserve">0,9         2,5          28          8              2,5     </t>
  </si>
  <si>
    <t>Наложение гипсовой повязки</t>
  </si>
  <si>
    <t xml:space="preserve">Бинт (7х14)                     Ножницы хирург.     Спирт 70% (1 л.)         Вата (100 гр.)           Перчатки                          Бинт гипсовый                Халат            </t>
  </si>
  <si>
    <t xml:space="preserve">11         230       95         25         8          25        250           </t>
  </si>
  <si>
    <t xml:space="preserve">1 шт.    1 %     0,5 мл. 50 гр.   1 пара 1 шт.   1 %              </t>
  </si>
  <si>
    <t xml:space="preserve">11            2,3         0,04         12,5          8             25            2,5              </t>
  </si>
  <si>
    <t>Снятие гипсовой повязки</t>
  </si>
  <si>
    <t xml:space="preserve">Бинт (7х14)                     Ножницы тупоконечные.     Спирт 70% (1 л.)         Вата (100 гр.)           Перчатки                         Халат                                                      </t>
  </si>
  <si>
    <t xml:space="preserve">11                 310       95         25         8           250                 </t>
  </si>
  <si>
    <t xml:space="preserve">1 шт.                1 %     0,5 мл.  50 гр.  1 пара. 1 %              </t>
  </si>
  <si>
    <t xml:space="preserve">11                       3,1         0,04         12,5          8            2,5                         </t>
  </si>
  <si>
    <t xml:space="preserve">Кастрация: </t>
  </si>
  <si>
    <t xml:space="preserve">- кобеля, кота </t>
  </si>
  <si>
    <t>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Халат</t>
  </si>
  <si>
    <t xml:space="preserve">8           60       230       95         25          8          250                    150       175       170       120,25              1520     20         250 </t>
  </si>
  <si>
    <t>1 шт.    2мл.   1 %     0,5 мл.  25 гр.  1 пара 1 %                   1 %      1 %      1 м.      5 гр                   1%    2 мл.     1 %</t>
  </si>
  <si>
    <t>8              1,2          2,3         0,04         6,25         8              2,5                         1,5           1,8           2,4           6                            15,2         20            2,5</t>
  </si>
  <si>
    <t>-суки, кошки</t>
  </si>
  <si>
    <t>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Гентамицин (100 мл)     Халат                              Шприц разовый</t>
  </si>
  <si>
    <t>8           60       230       95         25          8          250                    150       175       170       120,25              1520     20         350      8           70        250     6</t>
  </si>
  <si>
    <t>1 шт.    2мл.   1 %     0,5 мл. 25 гр.   1 пара  1 %                   1 %      1 %      1 м.      5 гр                   1%     2 мл.    5 мл     10 мл   5 мл.    1 %     1 шт.</t>
  </si>
  <si>
    <t>8              1,2          2,3        0,04       6,25         8             2,5                        1,5           1,8           2,4           6                            15,2         20            7              4              3,5         2,5         6</t>
  </si>
  <si>
    <t>Кесарево сечение (суки, кошки)</t>
  </si>
  <si>
    <t>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Гентамицин (100 мл)     Халат                              Шприц разовый</t>
  </si>
  <si>
    <t>8              1,2          2,3         0,04         6,25         8              2,5                         1,5           1,8           2,4           6                            15,2         20            7              4              3,5         2,5         6</t>
  </si>
  <si>
    <t>Оказание помощи при родах (суки, кошки)</t>
  </si>
  <si>
    <t xml:space="preserve">Перчатки хирургические      Мыло                          Вата (100 гр.)             Спирт 70% ( 1 л.)       Акушерский набор        Халат    </t>
  </si>
  <si>
    <t xml:space="preserve">            8          175       25         95         2000     250                           </t>
  </si>
  <si>
    <t xml:space="preserve">           1 пара  1 %     5 гр.    0,5 мл. 1 %    1 %         </t>
  </si>
  <si>
    <t xml:space="preserve">              8              1,8          1,25         0,04         20         2,5                    </t>
  </si>
  <si>
    <t>Хирургические операции:</t>
  </si>
  <si>
    <t xml:space="preserve">        грыжа пупочная, грыжа паховая,удаление глаза, аденома 3-его века, ампутация конечности, удаление глазного яблока</t>
  </si>
  <si>
    <t xml:space="preserve">Бинт (5х10)                     Йод 5 % (100 мл.)       Ножницы хирург.     Спирт 70% (1 л.)         Вата (100 гр.)           Перчатки                          Ножницы изогнутые      Скальпель ветеринарный                  Мыло хоз.                        Нить шелковая (70 м)    Присыпка                         Спрей Кубатол                Новокаин  (20 мл)         Гентамицин (100 мл)     Халат                               Шприц разовый </t>
  </si>
  <si>
    <t>8           60       230       95         25          8          250                    150       175       170       120 350      8           70         250     6</t>
  </si>
  <si>
    <t>1 шт.    2мл.   1 %     0,5 мл. 25 гр.   1 пара  1 %                   1 %      1 %      1 м.      5 гр      5 мл     10 мл   5 мл.    1 %     1 шт.</t>
  </si>
  <si>
    <t>8              1,2          2,3         0,04         6,25         8              2,5                         1,5           1,8           2,4           6              7              4              3,5         2,5         6</t>
  </si>
  <si>
    <t>Оперативное удаление неоплазий.</t>
  </si>
  <si>
    <t xml:space="preserve">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Игла хирургическая       Иглодержатель хирургический       Халат                               Шприц разовый                         </t>
  </si>
  <si>
    <t xml:space="preserve">8           60       230       95         25          8          250                    150       175       170       120              1520    20         350      8           25                      300       250      6  </t>
  </si>
  <si>
    <t>1 шт.    2мл.   1 %     0,5 мл. 25 гр.   1 пара  1 %                   1 %      1 %      1 м.      5 гр                   1%     2 мл.    5 мл     10 мл   1 %                  1 %     1 %      1 шт.</t>
  </si>
  <si>
    <t>8              1,2          2,3         0,04         6,25         8              2,5                         1,5           1,8           2,4           6                            15,2       20            7              4              2,5                         3          2,5           6</t>
  </si>
  <si>
    <t>-операция на желудочно-кишечном тракте</t>
  </si>
  <si>
    <t xml:space="preserve">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Гентамицин (100 мл)     Халат                               Марганцовка (100 гр)  Шприц разовый </t>
  </si>
  <si>
    <t>8           60       230       95         25          8          250                    150       175       170       120,25              1520     20         350      8           70        250       25        6</t>
  </si>
  <si>
    <t>1 шт.    2мл.   1 %     0,5 мл. 25 гр.   1 пара  1 %                   1 %      1 %      2 м.      5 гр                   1 %     2 мл.    5 мл     10 мл   5 мл.    1 %      2 гр    1 шт.</t>
  </si>
  <si>
    <t>8              1,2          2,3         0,04         6,25         8              2,5                         1,5           1,8           4,8           6                            15,2         20            7              4               3,5         2,5       0,5         6</t>
  </si>
  <si>
    <t>Операция при выпадении влагалища (прямой кишки)</t>
  </si>
  <si>
    <t xml:space="preserve">Ножницы изогнутые      Спирт 70% (1 л.)         Вата (100 гр.)                 Бинт (7х4)                 Перчатки                          Шприц одноразовый (10 гр.)                         Игла хирургическая    Халат                                Рометар                            Йод 5%  (100 мл.)        Новокаин 0,5 %    </t>
  </si>
  <si>
    <t>250       95        25         11       8                       6           25      250       20         60         8</t>
  </si>
  <si>
    <t xml:space="preserve">1 %    0,5 мл. 10 гр.   1 шт.   1 шт.                2 шт.  1 %    1 %     2 мл.    2 мл.    10 мл.        </t>
  </si>
  <si>
    <t>2,5         0,04        2,4          11          8                             12           0,3         2,5           12,5        20           4</t>
  </si>
  <si>
    <t>Оперативное удаление новообразований на половых органах самок.</t>
  </si>
  <si>
    <t xml:space="preserve">Бинт (5х10)                     Йод 5 %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Игла хирургическая       Иглодержатель хирургический       Халат                               Шприц разовый                         </t>
  </si>
  <si>
    <t>1 шт.    2мл.   1 %     0,5 мл. 25 гр.   1 пара  1 %                   1 %      1 %      1 м.      5 гр                   1 %     2 мл.    5 мл     10 мл   1 %                  1 %     1 %      1 шт.</t>
  </si>
  <si>
    <t>-операция при огнестрельном ранении</t>
  </si>
  <si>
    <t xml:space="preserve">Бинт (5х10)                      Йод (100 мл.)                  Ножницы хирург.     Спирт 70% (1 л.)         Вата (100 гр.)           Перчатки                          Ножницы изогнутые      Скальпель ветеринарный                  Мыло хоз.                        Нить шелковая (70 м)    Присыпка                         Гемостатический пинцет       (5 шт.)           Рометар                            Спрей Кубатол                Новокаин  (20 мл)          Гентамицин (100 мл)     Халат                                Шприц разовый                                                       </t>
  </si>
  <si>
    <t>8           60       230       95         25          8          250                    150       175       170       120,25              1520     20         350      8           70        250       6</t>
  </si>
  <si>
    <t>1 шт.    2мл.   1 %     0,5 мл. 25 гр.   1 пара  1 %                   1 %      1 %      2 м.      5 гр                   1 %    2 мл.    5 мл     10 мл   5 мл.    1 %      1 шт.</t>
  </si>
  <si>
    <t>8              1,2          2,3         0,04         6,25         8              2,5                         1,5           1,8           4,8           6                          15,2        20            7              4               3,5         2,5         6</t>
  </si>
  <si>
    <t>-вправление глазного яблока</t>
  </si>
  <si>
    <t>Бинт (5х10)                     Спирт 70% (1 л.)         Вата (100 гр.)           Перчатки                          Мыло хоз.                        Новокаин  (20 мл)         Гентамицин (100 мл)     Шприц разовый</t>
  </si>
  <si>
    <t>8           95         25          8          175       8           70        6</t>
  </si>
  <si>
    <t>1 шт.    0,5 мл. 25 гр.   1 пара  1 %      10 мл   5 мл.    1 шт.</t>
  </si>
  <si>
    <t>8              0,04        6,25        8              1,8           4              3,5           6</t>
  </si>
  <si>
    <t>-вскрытие абсцесса, гематомы, фурункула</t>
  </si>
  <si>
    <t>Бинт (5х10)                     Йод 5 % (100 мл.)         Ножницы хирург.     Спирт 70% (1 л.)         Вата (100 гр.)           Перчатки                          Ножницы изогнутые      Скальпель ветеринарный                  Мыло хоз.                        Нить шелковая (70 м)    Присыпка                         Спрей Кубатол                Новокаин  (20 мл)         Гентамицин (100 мл)     Халат                             Шприц разовый</t>
  </si>
  <si>
    <t>8           60       230       95         25          8          250                    150       175       170       120 350      8           70         250      6</t>
  </si>
  <si>
    <t>8              1,2          2,3        0,04        6,25        8             2,5                        1,5           1,8          2,4           6              7              4              3,5         2,5          6</t>
  </si>
  <si>
    <t>-ампутация рудиментарных фаланг у щенков</t>
  </si>
  <si>
    <t xml:space="preserve">Бинт (5х10)                     Йод 5 % (100 мл.)          Ножницы хирург.     Спирт 70% (1 л.)         Вата (100 гр.)           Перчатки                          Ножницы изогнутые      Спрей Кубатол               Скальпель ветеринарный                 Мыло хоз.                        Нить шелковая (70 м.)   Халат                   </t>
  </si>
  <si>
    <t xml:space="preserve">8           60       230       95         25          8          250       350                    150      175       170      250 </t>
  </si>
  <si>
    <t>1 шт.    5 гр.   1 %     20 мл.  25 гр.   1 пара  1 %      5 мл.                 1 %     1 %      1м .     1 %</t>
  </si>
  <si>
    <t>8              3              2,3         1,9         6,25         8             2,5         7                         1,5           1,8           2,4           2,5</t>
  </si>
  <si>
    <t>-ампутация хвоста у щенков</t>
  </si>
  <si>
    <t xml:space="preserve">Бинт (5х10)                     Йод 5 % (100 мл.)          Ножницы хирург.     Спирт 70% (1 л.)         Вата (100 гр.)           Перчатки                          Ножницы изогнутые      Спрей Кубатол               Скальпель ветеринарный                 Мыло хоз.                        Нить шелковая (70 м.)   Халат                           </t>
  </si>
  <si>
    <t>1 шт.    5 гр.   1 %     20 мл.  25 гр.   1 пара  1 %      5 мл.                 1 %     1 %      1 м.      1 %</t>
  </si>
  <si>
    <t>8              3              2,3         1,9         6,25         8             2,5         7                         1,5           1,8           2,4          2,5</t>
  </si>
  <si>
    <t>Обработка ран с наложением швов.</t>
  </si>
  <si>
    <t>Бинт (5х10)                     Йод 5 % (100 мл.)         Ножницы прямые          Ножницы изогнутые    Спирт 70% (1 л.)         Вата (100 гр.)           Перчатки                          Скальпель ветеринарный                  Мыло хоз.                        Нить шелковая (70 м)    Присыпка                         Спрей Кубатол                Рометар   (2 мл)         Игла хирургическая       Иглодержатель хирург. Халат                             Шприц разовый</t>
  </si>
  <si>
    <t>8           60       172       250      95         25          8                        150       175       170       120 350      20        25         300     250      6</t>
  </si>
  <si>
    <t>2 шт.    2мл.   1 %      1 % 0,5 мл. 100гр. 1 пара               1 %      1 %      1 м.      5 гр      5 мл     2 мл   1 %    1 %      1 %    1 шт.</t>
  </si>
  <si>
    <t>16            1,2          1,7         2,5    0,04        25         8                             1,5           1,8          2,4           6              7              20            2,5         3,0      2,5          6</t>
  </si>
  <si>
    <t>Купирование ушных раковин:</t>
  </si>
  <si>
    <t>- до 10 дневного возраста</t>
  </si>
  <si>
    <t>Спирт 96% (1 л.)         Вата (100 гр.)           Шприц разовый              Новокаин (20 мл)           Перчатки разовые         Халат                                Лекало</t>
  </si>
  <si>
    <t xml:space="preserve">95         25          6         8          8           250       1000      </t>
  </si>
  <si>
    <t xml:space="preserve">0,5 мл. 5 гр.     1 шт.   10 мл   1 пара  1 %      1 % </t>
  </si>
  <si>
    <t xml:space="preserve">0,04         1,2          6              4              8              2,5         10 </t>
  </si>
  <si>
    <t>- с 10 дневного возраста</t>
  </si>
  <si>
    <t>Удаление зубов</t>
  </si>
  <si>
    <t xml:space="preserve">Бинт (5х10)                     Вата (100 гр.)           Перчатки                          Мыло хоз.                        Спирт                               Кусачки зубные              Зевник                </t>
  </si>
  <si>
    <t xml:space="preserve">8           25          8          175       95        693 150  </t>
  </si>
  <si>
    <t>1 шт.    20 гр.   1 пара  5 %      0,5 мл 1 %     1 %</t>
  </si>
  <si>
    <t>8              12,5          8             8,7          0,04        6,9         1,5</t>
  </si>
  <si>
    <t>Обрезка когтей</t>
  </si>
  <si>
    <t>Бинт (5х10)                     Йод 5 % (100 мл.)         Кусачки для обрезки когтей                           Спирт 96% (1 л.)         Вата (100 гр.)           Перчатки                          Халат</t>
  </si>
  <si>
    <t xml:space="preserve">8           60                     150      95         25          8          250       </t>
  </si>
  <si>
    <t xml:space="preserve">1 шт.    2мл.                1 %     0,5 мл. 25 гр.   1 пара  1 %                   </t>
  </si>
  <si>
    <t xml:space="preserve">8              1,2                      1,5         0,04        6,25         8             2,5           </t>
  </si>
  <si>
    <t>Обрезка клюва</t>
  </si>
  <si>
    <t>Бинт (5х10)                     Йод 5 % (100 мл.)          Кусачки для обрезки когтей                           Спирт 96% (1 л.)         Вата (100 гр.)           Перчатки                          Халат</t>
  </si>
  <si>
    <t xml:space="preserve">8              1,2                      1,5         0,04        6,25         8              2,5           </t>
  </si>
  <si>
    <t>Люминесцентная диагностика</t>
  </si>
  <si>
    <t>Бинт (5х10)                     Спирт 96% (1 л.)         Вата (100 гр.)           Перчатки                          Халат                                Облучатель люминесцентный</t>
  </si>
  <si>
    <t xml:space="preserve">8           95         25          8          250                    4000      </t>
  </si>
  <si>
    <t xml:space="preserve">1 шт.    0,5 мл. 25 гр.   1 пара  1 %                   1 %                  </t>
  </si>
  <si>
    <t xml:space="preserve">8              0,04        6,25         8              2,5                         40         </t>
  </si>
  <si>
    <t>Взятие крови для лабораторного исследования</t>
  </si>
  <si>
    <t xml:space="preserve">Бинт (5х10)                     Спирт 96% (1 л.)         Вата (100 гр.)           Перчатки                         Шприц разовый              Ножницы изогнутые     Халат                     </t>
  </si>
  <si>
    <t xml:space="preserve">8          95         25         8          6          250       250            </t>
  </si>
  <si>
    <t xml:space="preserve">1 шт.    0,5мл.  50 гр.   1 пара  1 шт.    1 %      1 %             </t>
  </si>
  <si>
    <t xml:space="preserve">8             0,04        12,5         8              6              2,5        2,5             </t>
  </si>
  <si>
    <t>Взятие соскоб кожи для лабораторного исследования</t>
  </si>
  <si>
    <t xml:space="preserve">Бинт (5х10)                     Спирт 96% (1 л.)         Вата (100 гр.)           Перчатки                         Скальпель ветеринарный             Пакет одноразовый        Йод (100 мл.)                  Халат                </t>
  </si>
  <si>
    <t xml:space="preserve">8          95         25         8                   150       0,5       60         250 </t>
  </si>
  <si>
    <t xml:space="preserve">1 шт.    0,5мл.  50 гр.   1 пара             1 %     1 шт.    1 мл.    1 %    </t>
  </si>
  <si>
    <t>8             0,04         12,5         8                           1,5         0,5           0,6          2,5</t>
  </si>
  <si>
    <t>Взятие пробы кала для лабораторного исследования</t>
  </si>
  <si>
    <t xml:space="preserve">Бинт (5х10)                     Спирт 96% (1 л.)         Вата (100 гр.)           Перчатки                          Пакет одноразовый        Халат        </t>
  </si>
  <si>
    <t>8          95         25         8           0,5        250</t>
  </si>
  <si>
    <t xml:space="preserve">1 шт.    0,5мл.  50 гр.   1 пара  1 шт.    1 %                  </t>
  </si>
  <si>
    <t>8             0,04        12,5        8             0,5         2,5</t>
  </si>
  <si>
    <t>Вскрытие трупа</t>
  </si>
  <si>
    <t>Бинт (5х10)                     Ножницы хирург.     Спирт 96% (1 л.)         Вата (100 гр.)           Перчатки                          Иглодержатель хирургический                Скальпель ветеринарный                  Игла хирургическая       Мыло хоз.                        Нить шелковая (70 м)    Нож анатомический       Клеенка</t>
  </si>
  <si>
    <t>8           230       95         25          8                      300                    150       25         175       170      850      49</t>
  </si>
  <si>
    <t>1 шт.    1 %     0,5 мл. 50 гр.   1 пара               1 %                   1 %      1 %      1 %      2 м.      1 %     2м..кв.</t>
  </si>
  <si>
    <t xml:space="preserve">8            2,3         0,04      12,5         8                            3                            1,5         2,5         1,8          4,8           8,5         98 </t>
  </si>
  <si>
    <t>Вскрытие трупа с выдачей протокола вскрытия</t>
  </si>
  <si>
    <t xml:space="preserve">8              2,3         0,04       12,5         8                            3                            1,5         2,5         1,8          4,8          8,5            98 </t>
  </si>
  <si>
    <t>Эвтаназия</t>
  </si>
  <si>
    <t>Спирт 96% (1 л.)         Вата (100 гр.)           Шприц разовый              Ножницы  для выстригания шерсти      Перчатки разовые          Халат                                Чемерица (500 мл)</t>
  </si>
  <si>
    <t xml:space="preserve">95         25          6                       310      8           250       140 </t>
  </si>
  <si>
    <t xml:space="preserve">0,5 мл. 5 гр.     1 шт.                1 %      1 пара  1 %      10 мл. </t>
  </si>
  <si>
    <t xml:space="preserve">0,04         1,2          6                              3,1         8              2,5       2,8      </t>
  </si>
  <si>
    <t>Разрешение Комитета ветеринарии с Госветинспекцией на ввоз и вывоз непродуктивных животных за пределы республики Алтай</t>
  </si>
  <si>
    <t>Бумага А-4                       Бумага факсовая            Телефонные переговоры</t>
  </si>
  <si>
    <t>150        57                      3,80</t>
  </si>
  <si>
    <t>2 лист 2 лист               5мин</t>
  </si>
  <si>
    <t xml:space="preserve">0,6           1,6                           19   </t>
  </si>
</sst>
</file>

<file path=xl/styles.xml><?xml version="1.0" encoding="utf-8"?>
<styleSheet xmlns="http://schemas.openxmlformats.org/spreadsheetml/2006/main">
  <numFmts count="4">
    <numFmt numFmtId="164" formatCode="GENERAL"/>
    <numFmt numFmtId="165" formatCode="0.0"/>
    <numFmt numFmtId="166" formatCode="0"/>
    <numFmt numFmtId="167" formatCode="0%"/>
  </numFmts>
  <fonts count="8">
    <font>
      <sz val="10"/>
      <name val="Arial"/>
      <family val="2"/>
    </font>
    <font>
      <sz val="14"/>
      <name val="Times New Roman"/>
      <family val="1"/>
    </font>
    <font>
      <sz val="20"/>
      <name val="Times New Roman"/>
      <family val="1"/>
    </font>
    <font>
      <b/>
      <sz val="20"/>
      <name val="Times New Roman"/>
      <family val="1"/>
    </font>
    <font>
      <b/>
      <sz val="14"/>
      <name val="Times New Roman"/>
      <family val="1"/>
    </font>
    <font>
      <b/>
      <sz val="16"/>
      <name val="Times New Roman"/>
      <family val="1"/>
    </font>
    <font>
      <b/>
      <sz val="10"/>
      <name val="Times New Roman"/>
      <family val="1"/>
    </font>
    <font>
      <sz val="16"/>
      <name val="Times New Roman"/>
      <family val="1"/>
    </font>
  </fonts>
  <fills count="2">
    <fill>
      <patternFill/>
    </fill>
    <fill>
      <patternFill patternType="gray125"/>
    </fill>
  </fills>
  <borders count="5">
    <border>
      <left/>
      <right/>
      <top/>
      <bottom/>
      <diagonal/>
    </border>
    <border>
      <left style="thick">
        <color indexed="8"/>
      </left>
      <right style="thick">
        <color indexed="8"/>
      </right>
      <top style="thick">
        <color indexed="8"/>
      </top>
      <bottom style="thick">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164" fontId="0" fillId="0" borderId="0" xfId="0" applyAlignment="1">
      <alignment/>
    </xf>
    <xf numFmtId="164" fontId="1" fillId="0" borderId="0" xfId="0" applyFont="1" applyAlignment="1">
      <alignment horizontal="center" vertical="top" wrapText="1"/>
    </xf>
    <xf numFmtId="164" fontId="1" fillId="0" borderId="0" xfId="0" applyFont="1" applyAlignment="1">
      <alignment/>
    </xf>
    <xf numFmtId="164" fontId="2" fillId="0" borderId="0" xfId="0" applyFont="1" applyBorder="1" applyAlignment="1">
      <alignment horizontal="center" vertical="center" wrapText="1"/>
    </xf>
    <xf numFmtId="164" fontId="3" fillId="0" borderId="0" xfId="0" applyFont="1" applyBorder="1" applyAlignment="1">
      <alignment horizontal="center" vertical="center" wrapText="1"/>
    </xf>
    <xf numFmtId="164" fontId="2" fillId="0" borderId="0" xfId="0" applyFont="1" applyAlignment="1">
      <alignment/>
    </xf>
    <xf numFmtId="164" fontId="4" fillId="0" borderId="0" xfId="0" applyFont="1" applyBorder="1" applyAlignment="1">
      <alignment horizontal="center" vertical="top" wrapText="1"/>
    </xf>
    <xf numFmtId="164" fontId="5" fillId="0" borderId="1" xfId="0" applyFont="1" applyBorder="1" applyAlignment="1">
      <alignment horizontal="center" vertical="center" wrapText="1"/>
    </xf>
    <xf numFmtId="164" fontId="4" fillId="0" borderId="0" xfId="0" applyFont="1" applyAlignment="1">
      <alignment/>
    </xf>
    <xf numFmtId="164" fontId="5" fillId="0" borderId="1" xfId="0" applyFont="1" applyBorder="1" applyAlignment="1">
      <alignment horizontal="center" vertical="top" wrapText="1"/>
    </xf>
    <xf numFmtId="164" fontId="4" fillId="0" borderId="0" xfId="0" applyFont="1" applyAlignment="1">
      <alignment/>
    </xf>
    <xf numFmtId="164" fontId="6" fillId="0" borderId="2" xfId="0" applyFont="1" applyBorder="1" applyAlignment="1">
      <alignment horizontal="center" vertical="top" wrapText="1"/>
    </xf>
    <xf numFmtId="164" fontId="6" fillId="0" borderId="2" xfId="0" applyFont="1" applyBorder="1" applyAlignment="1">
      <alignment horizontal="center" vertical="center" wrapText="1"/>
    </xf>
    <xf numFmtId="164" fontId="6" fillId="0" borderId="2" xfId="0" applyNumberFormat="1" applyFont="1" applyBorder="1" applyAlignment="1">
      <alignment horizontal="center" vertical="top" wrapText="1"/>
    </xf>
    <xf numFmtId="164" fontId="6" fillId="0" borderId="0" xfId="0" applyFont="1" applyAlignment="1">
      <alignment/>
    </xf>
    <xf numFmtId="164" fontId="5" fillId="0" borderId="2" xfId="0" applyFont="1" applyBorder="1" applyAlignment="1">
      <alignment horizontal="center" vertical="top" wrapText="1"/>
    </xf>
    <xf numFmtId="164" fontId="7" fillId="0" borderId="3" xfId="0" applyFont="1" applyBorder="1" applyAlignment="1">
      <alignment horizontal="center" vertical="top" wrapText="1"/>
    </xf>
    <xf numFmtId="165" fontId="7" fillId="0" borderId="3" xfId="0" applyNumberFormat="1" applyFont="1" applyBorder="1" applyAlignment="1">
      <alignment horizontal="center" vertical="top" wrapText="1"/>
    </xf>
    <xf numFmtId="166" fontId="5" fillId="0" borderId="3" xfId="0" applyNumberFormat="1" applyFont="1" applyBorder="1" applyAlignment="1">
      <alignment horizontal="center" vertical="top" wrapText="1"/>
    </xf>
    <xf numFmtId="164" fontId="5" fillId="0" borderId="0" xfId="0" applyFont="1" applyAlignment="1">
      <alignment horizontal="center" vertical="top" wrapText="1"/>
    </xf>
    <xf numFmtId="164" fontId="5" fillId="0" borderId="2" xfId="0" applyFont="1" applyBorder="1" applyAlignment="1">
      <alignment horizontal="center" vertical="center" wrapText="1"/>
    </xf>
    <xf numFmtId="164" fontId="3" fillId="0" borderId="3" xfId="0" applyFont="1" applyBorder="1" applyAlignment="1">
      <alignment horizontal="center" vertical="center" wrapText="1"/>
    </xf>
    <xf numFmtId="164" fontId="5" fillId="0" borderId="3" xfId="0" applyFont="1" applyBorder="1" applyAlignment="1">
      <alignment horizontal="center" vertical="top" wrapText="1"/>
    </xf>
    <xf numFmtId="164" fontId="5" fillId="0" borderId="3" xfId="0" applyFont="1" applyBorder="1" applyAlignment="1">
      <alignment horizontal="left" vertical="top" wrapText="1"/>
    </xf>
    <xf numFmtId="164" fontId="7" fillId="0" borderId="3" xfId="0" applyFont="1" applyBorder="1" applyAlignment="1">
      <alignment horizontal="left" vertical="top" wrapText="1"/>
    </xf>
    <xf numFmtId="164" fontId="4" fillId="0" borderId="3" xfId="0" applyFont="1" applyBorder="1" applyAlignment="1">
      <alignment horizontal="center" vertical="top" wrapText="1"/>
    </xf>
    <xf numFmtId="167" fontId="7" fillId="0" borderId="3" xfId="0" applyNumberFormat="1" applyFont="1" applyBorder="1" applyAlignment="1">
      <alignment horizontal="left" vertical="top" wrapText="1"/>
    </xf>
    <xf numFmtId="166" fontId="7" fillId="0" borderId="3" xfId="0" applyNumberFormat="1" applyFont="1" applyBorder="1" applyAlignment="1">
      <alignment horizontal="center" vertical="top" wrapText="1"/>
    </xf>
    <xf numFmtId="164" fontId="5" fillId="0" borderId="3" xfId="0" applyFont="1" applyFill="1" applyBorder="1" applyAlignment="1">
      <alignment horizontal="center" vertical="top" wrapText="1"/>
    </xf>
    <xf numFmtId="164" fontId="7" fillId="0" borderId="3" xfId="0" applyFont="1" applyFill="1" applyBorder="1" applyAlignment="1">
      <alignment horizontal="left" vertical="top" wrapText="1"/>
    </xf>
    <xf numFmtId="167" fontId="7" fillId="0" borderId="3" xfId="0" applyNumberFormat="1" applyFont="1" applyFill="1" applyBorder="1" applyAlignment="1">
      <alignment horizontal="left" vertical="top" wrapText="1"/>
    </xf>
    <xf numFmtId="164" fontId="7" fillId="0" borderId="3" xfId="0" applyFont="1" applyFill="1" applyBorder="1" applyAlignment="1">
      <alignment horizontal="center" vertical="top" wrapText="1"/>
    </xf>
    <xf numFmtId="166" fontId="7" fillId="0" borderId="3" xfId="0" applyNumberFormat="1" applyFont="1" applyFill="1" applyBorder="1" applyAlignment="1">
      <alignment horizontal="center" vertical="top" wrapText="1"/>
    </xf>
    <xf numFmtId="165" fontId="7" fillId="0" borderId="3" xfId="0" applyNumberFormat="1" applyFont="1" applyFill="1" applyBorder="1" applyAlignment="1">
      <alignment horizontal="center" vertical="top" wrapText="1"/>
    </xf>
    <xf numFmtId="166" fontId="5" fillId="0" borderId="3" xfId="0" applyNumberFormat="1" applyFont="1" applyFill="1" applyBorder="1" applyAlignment="1">
      <alignment horizontal="center" vertical="top" wrapText="1"/>
    </xf>
    <xf numFmtId="164" fontId="4" fillId="0" borderId="3" xfId="0" applyFont="1" applyBorder="1" applyAlignment="1">
      <alignment horizontal="center" vertical="center" wrapText="1"/>
    </xf>
    <xf numFmtId="164" fontId="7" fillId="0" borderId="4"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2"/>
  <sheetViews>
    <sheetView tabSelected="1" view="pageBreakPreview" zoomScale="50" zoomScaleSheetLayoutView="50" workbookViewId="0" topLeftCell="A4">
      <pane xSplit="2" ySplit="8" topLeftCell="C14" activePane="bottomRight" state="frozen"/>
      <selection pane="topLeft" activeCell="A4" sqref="A4"/>
      <selection pane="topRight" activeCell="C4" sqref="C4"/>
      <selection pane="bottomLeft" activeCell="A14" sqref="A14"/>
      <selection pane="bottomRight" activeCell="I17" sqref="I17"/>
    </sheetView>
  </sheetViews>
  <sheetFormatPr defaultColWidth="12.57421875" defaultRowHeight="70.5" customHeight="1"/>
  <cols>
    <col min="1" max="1" width="5.57421875" style="1" customWidth="1"/>
    <col min="2" max="2" width="44.8515625" style="1" customWidth="1"/>
    <col min="3" max="3" width="30.28125" style="1" customWidth="1"/>
    <col min="4" max="4" width="9.7109375" style="1" customWidth="1"/>
    <col min="5" max="5" width="9.140625" style="1" customWidth="1"/>
    <col min="6" max="6" width="11.57421875" style="1" customWidth="1"/>
    <col min="7" max="7" width="11.28125" style="1" customWidth="1"/>
    <col min="8" max="8" width="13.28125" style="1" customWidth="1"/>
    <col min="9" max="9" width="14.140625" style="1" customWidth="1"/>
    <col min="10" max="10" width="10.8515625" style="1" customWidth="1"/>
    <col min="11" max="11" width="16.28125" style="1" customWidth="1"/>
    <col min="12" max="12" width="17.7109375" style="1" customWidth="1"/>
    <col min="13" max="13" width="17.28125" style="1" customWidth="1"/>
    <col min="14" max="14" width="17.00390625" style="1" customWidth="1"/>
    <col min="15" max="15" width="14.57421875" style="1" customWidth="1"/>
    <col min="16" max="16" width="16.00390625" style="1" customWidth="1"/>
    <col min="17" max="17" width="14.8515625" style="1" customWidth="1"/>
    <col min="18" max="16384" width="11.57421875" style="2" customWidth="1"/>
  </cols>
  <sheetData>
    <row r="1" spans="13:17" ht="25.5" customHeight="1">
      <c r="M1" s="3" t="s">
        <v>0</v>
      </c>
      <c r="N1" s="3"/>
      <c r="O1" s="3"/>
      <c r="P1" s="3"/>
      <c r="Q1" s="3"/>
    </row>
    <row r="2" spans="13:17" ht="25.5" customHeight="1">
      <c r="M2" s="3" t="s">
        <v>1</v>
      </c>
      <c r="N2" s="3"/>
      <c r="O2" s="3"/>
      <c r="P2" s="3"/>
      <c r="Q2" s="3"/>
    </row>
    <row r="3" spans="13:17" ht="25.5" customHeight="1">
      <c r="M3" s="3" t="s">
        <v>2</v>
      </c>
      <c r="N3" s="3"/>
      <c r="O3" s="3"/>
      <c r="P3" s="3"/>
      <c r="Q3" s="3"/>
    </row>
    <row r="4" spans="13:17" ht="25.5" customHeight="1">
      <c r="M4" s="3" t="s">
        <v>3</v>
      </c>
      <c r="N4" s="3"/>
      <c r="O4" s="3"/>
      <c r="P4" s="3"/>
      <c r="Q4" s="3"/>
    </row>
    <row r="5" spans="13:17" ht="25.5" customHeight="1">
      <c r="M5" s="3" t="s">
        <v>4</v>
      </c>
      <c r="N5" s="3"/>
      <c r="O5" s="3"/>
      <c r="P5" s="3"/>
      <c r="Q5" s="3"/>
    </row>
    <row r="6" ht="25.5" customHeight="1"/>
    <row r="7" ht="25.5" customHeight="1"/>
    <row r="8" spans="1:17" s="5" customFormat="1" ht="25.5" customHeight="1">
      <c r="A8" s="4" t="s">
        <v>5</v>
      </c>
      <c r="B8" s="4"/>
      <c r="C8" s="4"/>
      <c r="D8" s="4"/>
      <c r="E8" s="4"/>
      <c r="F8" s="4"/>
      <c r="G8" s="4"/>
      <c r="H8" s="4"/>
      <c r="I8" s="4"/>
      <c r="J8" s="4"/>
      <c r="K8" s="4"/>
      <c r="L8" s="4"/>
      <c r="M8" s="4"/>
      <c r="N8" s="4"/>
      <c r="O8" s="4"/>
      <c r="P8" s="4"/>
      <c r="Q8" s="4"/>
    </row>
    <row r="9" spans="1:17" ht="25.5" customHeight="1">
      <c r="A9" s="4"/>
      <c r="B9" s="6"/>
      <c r="C9" s="6"/>
      <c r="D9" s="6"/>
      <c r="E9" s="6"/>
      <c r="F9" s="6"/>
      <c r="G9" s="6"/>
      <c r="H9" s="6"/>
      <c r="I9" s="6"/>
      <c r="J9" s="6"/>
      <c r="K9" s="6"/>
      <c r="L9" s="6"/>
      <c r="M9" s="6"/>
      <c r="N9" s="6"/>
      <c r="O9" s="6"/>
      <c r="P9" s="6"/>
      <c r="Q9" s="6"/>
    </row>
    <row r="10" spans="1:17" s="8" customFormat="1" ht="117.75" customHeight="1">
      <c r="A10" s="7" t="s">
        <v>6</v>
      </c>
      <c r="B10" s="7" t="s">
        <v>7</v>
      </c>
      <c r="C10" s="7" t="s">
        <v>8</v>
      </c>
      <c r="D10" s="7"/>
      <c r="E10" s="7"/>
      <c r="F10" s="7"/>
      <c r="G10" s="7" t="s">
        <v>9</v>
      </c>
      <c r="H10" s="7" t="s">
        <v>10</v>
      </c>
      <c r="I10" s="7" t="s">
        <v>11</v>
      </c>
      <c r="J10" s="7" t="s">
        <v>12</v>
      </c>
      <c r="K10" s="7" t="s">
        <v>13</v>
      </c>
      <c r="L10" s="7" t="s">
        <v>14</v>
      </c>
      <c r="M10" s="7" t="s">
        <v>15</v>
      </c>
      <c r="N10" s="7" t="s">
        <v>16</v>
      </c>
      <c r="O10" s="7" t="s">
        <v>17</v>
      </c>
      <c r="P10" s="7" t="s">
        <v>18</v>
      </c>
      <c r="Q10" s="7" t="s">
        <v>19</v>
      </c>
    </row>
    <row r="11" spans="1:17" s="10" customFormat="1" ht="66.75" customHeight="1">
      <c r="A11" s="7"/>
      <c r="B11" s="7"/>
      <c r="C11" s="9" t="s">
        <v>20</v>
      </c>
      <c r="D11" s="9" t="s">
        <v>21</v>
      </c>
      <c r="E11" s="9" t="s">
        <v>22</v>
      </c>
      <c r="F11" s="9" t="s">
        <v>23</v>
      </c>
      <c r="G11" s="7"/>
      <c r="H11" s="7"/>
      <c r="I11" s="7"/>
      <c r="J11" s="7"/>
      <c r="K11" s="7"/>
      <c r="L11" s="7"/>
      <c r="M11" s="7"/>
      <c r="N11" s="7"/>
      <c r="O11" s="7"/>
      <c r="P11" s="7"/>
      <c r="Q11" s="7"/>
    </row>
    <row r="12" spans="1:17" s="14" customFormat="1" ht="13.5" customHeight="1">
      <c r="A12" s="11">
        <v>1</v>
      </c>
      <c r="B12" s="11">
        <v>2</v>
      </c>
      <c r="C12" s="12">
        <v>3</v>
      </c>
      <c r="D12" s="12"/>
      <c r="E12" s="12"/>
      <c r="F12" s="12"/>
      <c r="G12" s="11">
        <v>4</v>
      </c>
      <c r="H12" s="11">
        <v>5</v>
      </c>
      <c r="I12" s="11">
        <v>6</v>
      </c>
      <c r="J12" s="11">
        <v>7</v>
      </c>
      <c r="K12" s="11">
        <v>8</v>
      </c>
      <c r="L12" s="11">
        <v>9</v>
      </c>
      <c r="M12" s="11">
        <v>10</v>
      </c>
      <c r="N12" s="11">
        <v>11</v>
      </c>
      <c r="O12" s="13">
        <v>12</v>
      </c>
      <c r="P12" s="11">
        <v>13</v>
      </c>
      <c r="Q12" s="11">
        <v>14</v>
      </c>
    </row>
    <row r="13" spans="1:17" s="19" customFormat="1" ht="64.5" customHeight="1">
      <c r="A13" s="15">
        <v>1</v>
      </c>
      <c r="B13" s="15" t="s">
        <v>24</v>
      </c>
      <c r="C13" s="15"/>
      <c r="D13" s="15"/>
      <c r="E13" s="15"/>
      <c r="F13" s="15"/>
      <c r="G13" s="15"/>
      <c r="H13" s="16">
        <v>42</v>
      </c>
      <c r="I13" s="16">
        <f>480*1/H13</f>
        <v>11.428571428571429</v>
      </c>
      <c r="J13" s="16">
        <f>I13*0.61</f>
        <v>6.9714285714285715</v>
      </c>
      <c r="K13" s="16">
        <v>534.7</v>
      </c>
      <c r="L13" s="17">
        <f>K13*0.262</f>
        <v>140.09140000000002</v>
      </c>
      <c r="M13" s="17">
        <f>(K13+L13)/J13</f>
        <v>96.79384836065574</v>
      </c>
      <c r="N13" s="17">
        <f>M13*0.5</f>
        <v>48.39692418032787</v>
      </c>
      <c r="O13" s="17">
        <f>N13*0.15</f>
        <v>7.259538627049181</v>
      </c>
      <c r="P13" s="17">
        <f>N13+O13</f>
        <v>55.65646280737705</v>
      </c>
      <c r="Q13" s="18">
        <f>P13</f>
        <v>55.65646280737705</v>
      </c>
    </row>
    <row r="14" spans="1:17" s="19" customFormat="1" ht="47.25" customHeight="1">
      <c r="A14" s="20">
        <v>2</v>
      </c>
      <c r="B14" s="21" t="s">
        <v>25</v>
      </c>
      <c r="C14" s="21"/>
      <c r="D14" s="21"/>
      <c r="E14" s="21"/>
      <c r="F14" s="21"/>
      <c r="G14" s="21"/>
      <c r="H14" s="21"/>
      <c r="I14" s="21"/>
      <c r="J14" s="21"/>
      <c r="K14" s="21"/>
      <c r="L14" s="21">
        <f>K14*0.262</f>
        <v>0</v>
      </c>
      <c r="M14" s="21"/>
      <c r="N14" s="21"/>
      <c r="O14" s="21"/>
      <c r="P14" s="21"/>
      <c r="Q14" s="21"/>
    </row>
    <row r="15" spans="1:17" s="19" customFormat="1" ht="78" customHeight="1">
      <c r="A15" s="20"/>
      <c r="B15" s="22" t="s">
        <v>26</v>
      </c>
      <c r="C15" s="23" t="s">
        <v>27</v>
      </c>
      <c r="D15" s="24" t="s">
        <v>28</v>
      </c>
      <c r="E15" s="24" t="s">
        <v>29</v>
      </c>
      <c r="F15" s="24" t="s">
        <v>30</v>
      </c>
      <c r="G15" s="16">
        <v>132</v>
      </c>
      <c r="H15" s="16">
        <v>30</v>
      </c>
      <c r="I15" s="16">
        <f>480*1/H15</f>
        <v>16</v>
      </c>
      <c r="J15" s="16">
        <f>I15*0.61</f>
        <v>9.76</v>
      </c>
      <c r="K15" s="16">
        <v>534.7</v>
      </c>
      <c r="L15" s="17">
        <f>K15*0.262</f>
        <v>140.09140000000002</v>
      </c>
      <c r="M15" s="17">
        <f>(K15+L15+G15)/J15</f>
        <v>82.66305327868854</v>
      </c>
      <c r="N15" s="17">
        <f>M15*1.2</f>
        <v>99.19566393442624</v>
      </c>
      <c r="O15" s="17">
        <f>N15*0.15</f>
        <v>14.879349590163935</v>
      </c>
      <c r="P15" s="17">
        <f>N15+O15</f>
        <v>114.07501352459018</v>
      </c>
      <c r="Q15" s="18">
        <f>P15</f>
        <v>114.07501352459018</v>
      </c>
    </row>
    <row r="16" spans="1:17" s="19" customFormat="1" ht="85.5" customHeight="1">
      <c r="A16" s="20"/>
      <c r="B16" s="22" t="s">
        <v>31</v>
      </c>
      <c r="C16" s="23" t="s">
        <v>27</v>
      </c>
      <c r="D16" s="24" t="s">
        <v>28</v>
      </c>
      <c r="E16" s="24" t="s">
        <v>32</v>
      </c>
      <c r="F16" s="24" t="s">
        <v>33</v>
      </c>
      <c r="G16" s="16">
        <v>149</v>
      </c>
      <c r="H16" s="16">
        <v>35</v>
      </c>
      <c r="I16" s="16">
        <f>480*1/H16</f>
        <v>13.714285714285714</v>
      </c>
      <c r="J16" s="16">
        <f>I16*0.61</f>
        <v>8.365714285714285</v>
      </c>
      <c r="K16" s="16">
        <v>534.7</v>
      </c>
      <c r="L16" s="17">
        <f>K16*0.262</f>
        <v>140.09140000000002</v>
      </c>
      <c r="M16" s="17">
        <f>(K16+L16+G16)/J16</f>
        <v>98.47233265027324</v>
      </c>
      <c r="N16" s="17">
        <f>M16*1.2</f>
        <v>118.16679918032789</v>
      </c>
      <c r="O16" s="17">
        <f>N16*0.15</f>
        <v>17.72501987704918</v>
      </c>
      <c r="P16" s="17">
        <f>N16+O16</f>
        <v>135.89181905737706</v>
      </c>
      <c r="Q16" s="18">
        <f>P16</f>
        <v>135.89181905737706</v>
      </c>
    </row>
    <row r="17" spans="1:17" s="19" customFormat="1" ht="81.75" customHeight="1">
      <c r="A17" s="20"/>
      <c r="B17" s="22" t="s">
        <v>34</v>
      </c>
      <c r="C17" s="23" t="s">
        <v>27</v>
      </c>
      <c r="D17" s="24" t="s">
        <v>28</v>
      </c>
      <c r="E17" s="24" t="s">
        <v>35</v>
      </c>
      <c r="F17" s="24" t="s">
        <v>36</v>
      </c>
      <c r="G17" s="16">
        <v>166</v>
      </c>
      <c r="H17" s="16">
        <v>45</v>
      </c>
      <c r="I17" s="16">
        <f>480*1/H17</f>
        <v>10.666666666666666</v>
      </c>
      <c r="J17" s="16">
        <f>I17*0.61</f>
        <v>6.506666666666666</v>
      </c>
      <c r="K17" s="16">
        <v>534.7</v>
      </c>
      <c r="L17" s="17">
        <f>K17*0.262</f>
        <v>140.09140000000002</v>
      </c>
      <c r="M17" s="17">
        <f>(K17+L17+G17)/J17</f>
        <v>129.21998975409838</v>
      </c>
      <c r="N17" s="17">
        <f>M17*1.2</f>
        <v>155.06398770491805</v>
      </c>
      <c r="O17" s="17">
        <f>N17*0.15</f>
        <v>23.259598155737706</v>
      </c>
      <c r="P17" s="17">
        <f>N17+O17</f>
        <v>178.32358586065575</v>
      </c>
      <c r="Q17" s="18">
        <f>P17</f>
        <v>178.32358586065575</v>
      </c>
    </row>
    <row r="18" spans="1:17" s="19" customFormat="1" ht="91.5" customHeight="1">
      <c r="A18" s="20"/>
      <c r="B18" s="22" t="s">
        <v>37</v>
      </c>
      <c r="C18" s="23" t="s">
        <v>27</v>
      </c>
      <c r="D18" s="24" t="s">
        <v>28</v>
      </c>
      <c r="E18" s="24" t="s">
        <v>38</v>
      </c>
      <c r="F18" s="24" t="s">
        <v>39</v>
      </c>
      <c r="G18" s="16">
        <v>285</v>
      </c>
      <c r="H18" s="16">
        <v>60</v>
      </c>
      <c r="I18" s="16">
        <f>480*1/H18</f>
        <v>8</v>
      </c>
      <c r="J18" s="16">
        <f>I18*0.61</f>
        <v>4.88</v>
      </c>
      <c r="K18" s="16">
        <v>534.7</v>
      </c>
      <c r="L18" s="17">
        <f>K18*0.262</f>
        <v>140.09140000000002</v>
      </c>
      <c r="M18" s="17">
        <f>(K18+L18+G18)/J18</f>
        <v>196.6785655737705</v>
      </c>
      <c r="N18" s="17">
        <f>M18*1.2</f>
        <v>236.0142786885246</v>
      </c>
      <c r="O18" s="17">
        <f>N18*0.15</f>
        <v>35.40214180327869</v>
      </c>
      <c r="P18" s="17">
        <f>N18+O18</f>
        <v>271.4164204918033</v>
      </c>
      <c r="Q18" s="18">
        <f>P18</f>
        <v>271.4164204918033</v>
      </c>
    </row>
    <row r="19" spans="1:17" s="1" customFormat="1" ht="83.25" customHeight="1">
      <c r="A19" s="25">
        <v>3</v>
      </c>
      <c r="B19" s="22" t="s">
        <v>40</v>
      </c>
      <c r="C19" s="24"/>
      <c r="D19" s="24"/>
      <c r="E19" s="26"/>
      <c r="F19" s="24"/>
      <c r="G19" s="16"/>
      <c r="H19" s="16">
        <v>8</v>
      </c>
      <c r="I19" s="16">
        <f>480*1/H19</f>
        <v>60</v>
      </c>
      <c r="J19" s="27">
        <f>I19*0.61</f>
        <v>36.6</v>
      </c>
      <c r="K19" s="17">
        <v>534.7</v>
      </c>
      <c r="L19" s="17">
        <f>K19*0.262</f>
        <v>140.09140000000002</v>
      </c>
      <c r="M19" s="17">
        <f>(K19+L19)/J19</f>
        <v>18.43692349726776</v>
      </c>
      <c r="N19" s="17">
        <f>M19*1.2</f>
        <v>22.124308196721312</v>
      </c>
      <c r="O19" s="17">
        <f>N19*15%</f>
        <v>3.3186462295081967</v>
      </c>
      <c r="P19" s="27">
        <f>N19+O19</f>
        <v>25.44295442622951</v>
      </c>
      <c r="Q19" s="18">
        <f>P19</f>
        <v>25.44295442622951</v>
      </c>
    </row>
    <row r="20" spans="1:17" s="1" customFormat="1" ht="102.75" customHeight="1">
      <c r="A20" s="25">
        <v>4</v>
      </c>
      <c r="B20" s="22" t="s">
        <v>41</v>
      </c>
      <c r="C20" s="24" t="s">
        <v>42</v>
      </c>
      <c r="D20" s="24" t="s">
        <v>43</v>
      </c>
      <c r="E20" s="26" t="s">
        <v>44</v>
      </c>
      <c r="F20" s="24" t="s">
        <v>45</v>
      </c>
      <c r="G20" s="16">
        <v>12.7</v>
      </c>
      <c r="H20" s="16">
        <v>10</v>
      </c>
      <c r="I20" s="16">
        <f>480*1/H20</f>
        <v>48</v>
      </c>
      <c r="J20" s="27">
        <f>I20*0.61</f>
        <v>29.28</v>
      </c>
      <c r="K20" s="17">
        <v>534.7</v>
      </c>
      <c r="L20" s="17">
        <f>K20*0.262</f>
        <v>140.09140000000002</v>
      </c>
      <c r="M20" s="17">
        <f>(K20+L20+G20)/J20</f>
        <v>23.47989754098361</v>
      </c>
      <c r="N20" s="17">
        <f>M20*1.2</f>
        <v>28.175877049180333</v>
      </c>
      <c r="O20" s="17">
        <f>N20*15%</f>
        <v>4.226381557377049</v>
      </c>
      <c r="P20" s="27">
        <f>N20+O20</f>
        <v>32.40225860655738</v>
      </c>
      <c r="Q20" s="18">
        <f>P20</f>
        <v>32.40225860655738</v>
      </c>
    </row>
    <row r="21" spans="1:17" s="1" customFormat="1" ht="116.25" customHeight="1">
      <c r="A21" s="25">
        <v>5</v>
      </c>
      <c r="B21" s="28" t="s">
        <v>46</v>
      </c>
      <c r="C21" s="29" t="s">
        <v>42</v>
      </c>
      <c r="D21" s="29" t="s">
        <v>43</v>
      </c>
      <c r="E21" s="30" t="s">
        <v>44</v>
      </c>
      <c r="F21" s="29" t="s">
        <v>45</v>
      </c>
      <c r="G21" s="31">
        <v>12.7</v>
      </c>
      <c r="H21" s="31">
        <v>3</v>
      </c>
      <c r="I21" s="31">
        <f>480*1/H21</f>
        <v>160</v>
      </c>
      <c r="J21" s="32">
        <f>I21*0.61</f>
        <v>97.6</v>
      </c>
      <c r="K21" s="33">
        <v>534.7</v>
      </c>
      <c r="L21" s="17">
        <f>K21*0.262</f>
        <v>140.09140000000002</v>
      </c>
      <c r="M21" s="33">
        <f>(K21+L21+G21)/J21</f>
        <v>7.043969262295083</v>
      </c>
      <c r="N21" s="33">
        <f>M21*1.2</f>
        <v>8.452763114754099</v>
      </c>
      <c r="O21" s="33">
        <f>N21*15%</f>
        <v>1.2679144672131148</v>
      </c>
      <c r="P21" s="32">
        <f>N21+O21</f>
        <v>9.720677581967214</v>
      </c>
      <c r="Q21" s="34">
        <f>P21</f>
        <v>9.720677581967214</v>
      </c>
    </row>
    <row r="22" spans="1:17" s="1" customFormat="1" ht="99.75" customHeight="1">
      <c r="A22" s="25">
        <v>6</v>
      </c>
      <c r="B22" s="28" t="s">
        <v>47</v>
      </c>
      <c r="C22" s="29" t="s">
        <v>42</v>
      </c>
      <c r="D22" s="29" t="s">
        <v>43</v>
      </c>
      <c r="E22" s="30" t="s">
        <v>44</v>
      </c>
      <c r="F22" s="29" t="s">
        <v>45</v>
      </c>
      <c r="G22" s="31">
        <v>12.7</v>
      </c>
      <c r="H22" s="31">
        <v>40</v>
      </c>
      <c r="I22" s="31">
        <f>480*1/H22</f>
        <v>12</v>
      </c>
      <c r="J22" s="32">
        <f>I22*0.61</f>
        <v>7.32</v>
      </c>
      <c r="K22" s="33">
        <v>534.7</v>
      </c>
      <c r="L22" s="17">
        <f>K22*0.262</f>
        <v>140.09140000000002</v>
      </c>
      <c r="M22" s="33">
        <f>(K22+L22+G22)/J22</f>
        <v>93.91959016393444</v>
      </c>
      <c r="N22" s="33">
        <f>M22*1.2</f>
        <v>112.70350819672133</v>
      </c>
      <c r="O22" s="33">
        <f>N22*15%</f>
        <v>16.905526229508197</v>
      </c>
      <c r="P22" s="32">
        <f>N22+O22</f>
        <v>129.60903442622953</v>
      </c>
      <c r="Q22" s="34">
        <f>P22</f>
        <v>129.60903442622953</v>
      </c>
    </row>
    <row r="23" spans="1:17" s="1" customFormat="1" ht="101.25" customHeight="1">
      <c r="A23" s="25">
        <v>7</v>
      </c>
      <c r="B23" s="28" t="s">
        <v>48</v>
      </c>
      <c r="C23" s="29" t="s">
        <v>42</v>
      </c>
      <c r="D23" s="29" t="s">
        <v>43</v>
      </c>
      <c r="E23" s="30" t="s">
        <v>49</v>
      </c>
      <c r="F23" s="29" t="s">
        <v>50</v>
      </c>
      <c r="G23" s="31">
        <v>3.1</v>
      </c>
      <c r="H23" s="31">
        <v>20</v>
      </c>
      <c r="I23" s="31">
        <f>480*1/H23</f>
        <v>24</v>
      </c>
      <c r="J23" s="32">
        <f>I23*0.61</f>
        <v>14.64</v>
      </c>
      <c r="K23" s="33">
        <v>534.7</v>
      </c>
      <c r="L23" s="17">
        <f>K23*0.262</f>
        <v>140.09140000000002</v>
      </c>
      <c r="M23" s="33">
        <f>(K23+L23+G23)/J23</f>
        <v>46.30405737704918</v>
      </c>
      <c r="N23" s="33">
        <f>M23*1.2</f>
        <v>55.56486885245902</v>
      </c>
      <c r="O23" s="33">
        <f>N23*15%</f>
        <v>8.334730327868852</v>
      </c>
      <c r="P23" s="33">
        <f>N23+O23</f>
        <v>63.899599180327876</v>
      </c>
      <c r="Q23" s="34">
        <f>P23</f>
        <v>63.899599180327876</v>
      </c>
    </row>
    <row r="24" spans="1:17" s="1" customFormat="1" ht="63" customHeight="1">
      <c r="A24" s="25">
        <v>8</v>
      </c>
      <c r="B24" s="22" t="s">
        <v>51</v>
      </c>
      <c r="C24" s="24"/>
      <c r="D24" s="24"/>
      <c r="E24" s="24"/>
      <c r="F24" s="24"/>
      <c r="G24" s="16"/>
      <c r="H24" s="16">
        <v>10</v>
      </c>
      <c r="I24" s="16">
        <f>480*1/H24</f>
        <v>48</v>
      </c>
      <c r="J24" s="27">
        <f>I24*0.61</f>
        <v>29.28</v>
      </c>
      <c r="K24" s="17">
        <v>534.7</v>
      </c>
      <c r="L24" s="17">
        <f>K24*0.262</f>
        <v>140.09140000000002</v>
      </c>
      <c r="M24" s="17">
        <f>(K24+L24)/J24</f>
        <v>23.046154371584702</v>
      </c>
      <c r="N24" s="17">
        <f>M24*1.2</f>
        <v>27.65538524590164</v>
      </c>
      <c r="O24" s="17">
        <f>N24*15%</f>
        <v>4.148307786885246</v>
      </c>
      <c r="P24" s="17">
        <f>N24+O24</f>
        <v>31.80369303278689</v>
      </c>
      <c r="Q24" s="18">
        <f>P24</f>
        <v>31.80369303278689</v>
      </c>
    </row>
    <row r="25" spans="1:17" s="1" customFormat="1" ht="45.75" customHeight="1">
      <c r="A25" s="35">
        <v>9</v>
      </c>
      <c r="B25" s="21" t="s">
        <v>52</v>
      </c>
      <c r="C25" s="21"/>
      <c r="D25" s="21"/>
      <c r="E25" s="21"/>
      <c r="F25" s="21"/>
      <c r="G25" s="21"/>
      <c r="H25" s="21"/>
      <c r="I25" s="21"/>
      <c r="J25" s="21"/>
      <c r="K25" s="21"/>
      <c r="L25" s="21">
        <f>K25*0.262</f>
        <v>0</v>
      </c>
      <c r="M25" s="21"/>
      <c r="N25" s="21"/>
      <c r="O25" s="21"/>
      <c r="P25" s="21"/>
      <c r="Q25" s="21"/>
    </row>
    <row r="26" spans="1:17" s="1" customFormat="1" ht="130.5" customHeight="1">
      <c r="A26" s="35"/>
      <c r="B26" s="22" t="s">
        <v>53</v>
      </c>
      <c r="C26" s="24" t="s">
        <v>54</v>
      </c>
      <c r="D26" s="24" t="s">
        <v>55</v>
      </c>
      <c r="E26" s="26" t="s">
        <v>56</v>
      </c>
      <c r="F26" s="24" t="s">
        <v>57</v>
      </c>
      <c r="G26" s="16">
        <v>15.4</v>
      </c>
      <c r="H26" s="16">
        <v>5</v>
      </c>
      <c r="I26" s="16">
        <f>480*1/H26</f>
        <v>96</v>
      </c>
      <c r="J26" s="17">
        <f>I26*0.61</f>
        <v>58.56</v>
      </c>
      <c r="K26" s="16">
        <v>534.7</v>
      </c>
      <c r="L26" s="17">
        <f>K26*0.262</f>
        <v>140.09140000000002</v>
      </c>
      <c r="M26" s="17">
        <f>(K26+L26+G26)/J26</f>
        <v>11.786055327868853</v>
      </c>
      <c r="N26" s="17">
        <f>M26*1.2</f>
        <v>14.143266393442623</v>
      </c>
      <c r="O26" s="17">
        <f>N26*0.15</f>
        <v>2.1214899590163934</v>
      </c>
      <c r="P26" s="27">
        <f>O26+N26</f>
        <v>16.264756352459017</v>
      </c>
      <c r="Q26" s="18">
        <f>P26</f>
        <v>16.264756352459017</v>
      </c>
    </row>
    <row r="27" spans="1:17" s="1" customFormat="1" ht="138.75" customHeight="1">
      <c r="A27" s="35"/>
      <c r="B27" s="22" t="s">
        <v>58</v>
      </c>
      <c r="C27" s="24" t="s">
        <v>59</v>
      </c>
      <c r="D27" s="24" t="s">
        <v>60</v>
      </c>
      <c r="E27" s="26" t="s">
        <v>61</v>
      </c>
      <c r="F27" s="24" t="s">
        <v>62</v>
      </c>
      <c r="G27" s="16">
        <v>28.8</v>
      </c>
      <c r="H27" s="16">
        <v>20</v>
      </c>
      <c r="I27" s="16">
        <f>480*1/H27</f>
        <v>24</v>
      </c>
      <c r="J27" s="17">
        <f>I27*0.61</f>
        <v>14.64</v>
      </c>
      <c r="K27" s="16">
        <f>K26</f>
        <v>534.7</v>
      </c>
      <c r="L27" s="17">
        <f>K27*0.262</f>
        <v>140.09140000000002</v>
      </c>
      <c r="M27" s="17">
        <f>(K27+L27+G27)/J27</f>
        <v>48.0595218579235</v>
      </c>
      <c r="N27" s="17">
        <f>M27*1.2</f>
        <v>57.6714262295082</v>
      </c>
      <c r="O27" s="17">
        <f>N27*0.15</f>
        <v>8.65071393442623</v>
      </c>
      <c r="P27" s="27">
        <f>O27+N27</f>
        <v>66.32214016393444</v>
      </c>
      <c r="Q27" s="18">
        <f>P27</f>
        <v>66.32214016393444</v>
      </c>
    </row>
    <row r="28" spans="1:17" s="1" customFormat="1" ht="162.75" customHeight="1">
      <c r="A28" s="35"/>
      <c r="B28" s="22" t="s">
        <v>63</v>
      </c>
      <c r="C28" s="24" t="s">
        <v>64</v>
      </c>
      <c r="D28" s="24" t="s">
        <v>65</v>
      </c>
      <c r="E28" s="26" t="s">
        <v>66</v>
      </c>
      <c r="F28" s="24" t="s">
        <v>67</v>
      </c>
      <c r="G28" s="16">
        <v>18.5</v>
      </c>
      <c r="H28" s="16">
        <v>10</v>
      </c>
      <c r="I28" s="16">
        <f>480*1/H28</f>
        <v>48</v>
      </c>
      <c r="J28" s="17">
        <f>I28*0.61</f>
        <v>29.28</v>
      </c>
      <c r="K28" s="16">
        <f>K26</f>
        <v>534.7</v>
      </c>
      <c r="L28" s="17">
        <f>K28*0.262</f>
        <v>140.09140000000002</v>
      </c>
      <c r="M28" s="17">
        <f>(K28+L28+G28)/J28</f>
        <v>23.677984972677596</v>
      </c>
      <c r="N28" s="17">
        <f>M28*1.2</f>
        <v>28.413581967213116</v>
      </c>
      <c r="O28" s="17">
        <f>N28*0.15</f>
        <v>4.262037295081967</v>
      </c>
      <c r="P28" s="27">
        <f>O28+N28</f>
        <v>32.675619262295086</v>
      </c>
      <c r="Q28" s="18">
        <f>P28</f>
        <v>32.675619262295086</v>
      </c>
    </row>
    <row r="29" spans="1:17" s="1" customFormat="1" ht="135" customHeight="1">
      <c r="A29" s="35"/>
      <c r="B29" s="22" t="s">
        <v>68</v>
      </c>
      <c r="C29" s="24" t="s">
        <v>69</v>
      </c>
      <c r="D29" s="24" t="s">
        <v>70</v>
      </c>
      <c r="E29" s="26" t="s">
        <v>71</v>
      </c>
      <c r="F29" s="24" t="s">
        <v>72</v>
      </c>
      <c r="G29" s="16">
        <v>18</v>
      </c>
      <c r="H29" s="16">
        <v>10</v>
      </c>
      <c r="I29" s="16">
        <f>480*1/H29</f>
        <v>48</v>
      </c>
      <c r="J29" s="17">
        <f>I29*0.61</f>
        <v>29.28</v>
      </c>
      <c r="K29" s="16">
        <v>534.7</v>
      </c>
      <c r="L29" s="17">
        <f>K29*0.262</f>
        <v>140.09140000000002</v>
      </c>
      <c r="M29" s="17">
        <f>(K29+L29+G29)/J29</f>
        <v>23.66090846994536</v>
      </c>
      <c r="N29" s="17">
        <f>M29*1.2</f>
        <v>28.393090163934428</v>
      </c>
      <c r="O29" s="17">
        <f>N29*0.15</f>
        <v>4.258963524590164</v>
      </c>
      <c r="P29" s="27">
        <f>O29+N29</f>
        <v>32.65205368852459</v>
      </c>
      <c r="Q29" s="18">
        <f>P29</f>
        <v>32.65205368852459</v>
      </c>
    </row>
    <row r="30" spans="1:17" s="1" customFormat="1" ht="117.75" customHeight="1">
      <c r="A30" s="35"/>
      <c r="B30" s="22" t="s">
        <v>73</v>
      </c>
      <c r="C30" s="24" t="s">
        <v>74</v>
      </c>
      <c r="D30" s="24" t="s">
        <v>75</v>
      </c>
      <c r="E30" s="26" t="s">
        <v>76</v>
      </c>
      <c r="F30" s="24" t="s">
        <v>77</v>
      </c>
      <c r="G30" s="16">
        <v>13</v>
      </c>
      <c r="H30" s="16">
        <v>15</v>
      </c>
      <c r="I30" s="16">
        <f>480*1/H30</f>
        <v>32</v>
      </c>
      <c r="J30" s="17">
        <f>I30*0.61</f>
        <v>19.52</v>
      </c>
      <c r="K30" s="16">
        <v>534.7</v>
      </c>
      <c r="L30" s="17">
        <f>K30*0.262</f>
        <v>140.09140000000002</v>
      </c>
      <c r="M30" s="17">
        <f>(K30+L30+G30)/J30</f>
        <v>35.23521516393443</v>
      </c>
      <c r="N30" s="17">
        <f>M30*1.2</f>
        <v>42.28225819672131</v>
      </c>
      <c r="O30" s="17">
        <f>N30*0.15</f>
        <v>6.342338729508196</v>
      </c>
      <c r="P30" s="27">
        <f>O30+N30</f>
        <v>48.6245969262295</v>
      </c>
      <c r="Q30" s="18">
        <f>P30</f>
        <v>48.6245969262295</v>
      </c>
    </row>
    <row r="31" spans="1:17" s="1" customFormat="1" ht="121.5" customHeight="1">
      <c r="A31" s="35"/>
      <c r="B31" s="22" t="s">
        <v>78</v>
      </c>
      <c r="C31" s="24" t="s">
        <v>79</v>
      </c>
      <c r="D31" s="24" t="s">
        <v>80</v>
      </c>
      <c r="E31" s="26" t="s">
        <v>81</v>
      </c>
      <c r="F31" s="24" t="s">
        <v>82</v>
      </c>
      <c r="G31" s="16">
        <v>9.8</v>
      </c>
      <c r="H31" s="16">
        <v>5</v>
      </c>
      <c r="I31" s="16">
        <f>480*1/H31</f>
        <v>96</v>
      </c>
      <c r="J31" s="17">
        <f>I31*0.61</f>
        <v>58.56</v>
      </c>
      <c r="K31" s="16">
        <f>K29</f>
        <v>534.7</v>
      </c>
      <c r="L31" s="17">
        <f>K31*0.262</f>
        <v>140.09140000000002</v>
      </c>
      <c r="M31" s="17">
        <f>(K31+L31+G31)/J31</f>
        <v>11.690426912568306</v>
      </c>
      <c r="N31" s="17">
        <f>M31*1.2</f>
        <v>14.028512295081967</v>
      </c>
      <c r="O31" s="17">
        <f>N31*0.15</f>
        <v>2.1042768442622948</v>
      </c>
      <c r="P31" s="27">
        <f>O31+N31</f>
        <v>16.13278913934426</v>
      </c>
      <c r="Q31" s="18">
        <f>P31</f>
        <v>16.13278913934426</v>
      </c>
    </row>
    <row r="32" spans="1:17" s="1" customFormat="1" ht="157.5" customHeight="1">
      <c r="A32" s="25">
        <v>10</v>
      </c>
      <c r="B32" s="22" t="s">
        <v>83</v>
      </c>
      <c r="C32" s="24" t="s">
        <v>84</v>
      </c>
      <c r="D32" s="24" t="s">
        <v>85</v>
      </c>
      <c r="E32" s="26" t="s">
        <v>86</v>
      </c>
      <c r="F32" s="24" t="s">
        <v>87</v>
      </c>
      <c r="G32" s="16">
        <v>24.8</v>
      </c>
      <c r="H32" s="16">
        <v>7</v>
      </c>
      <c r="I32" s="16">
        <f>480*1/H32</f>
        <v>68.57142857142857</v>
      </c>
      <c r="J32" s="17">
        <f>I32*0.61</f>
        <v>41.82857142857143</v>
      </c>
      <c r="K32" s="17">
        <v>534.7</v>
      </c>
      <c r="L32" s="17">
        <f>K32*0.262</f>
        <v>140.09140000000002</v>
      </c>
      <c r="M32" s="17">
        <f>(K32+L32+G32)/J32</f>
        <v>16.72520423497268</v>
      </c>
      <c r="N32" s="17">
        <f>M32*1.2</f>
        <v>20.070245081967215</v>
      </c>
      <c r="O32" s="17">
        <f>N32*15%</f>
        <v>3.0105367622950823</v>
      </c>
      <c r="P32" s="27">
        <f>N32+O32</f>
        <v>23.080781844262297</v>
      </c>
      <c r="Q32" s="18">
        <f>P32</f>
        <v>23.080781844262297</v>
      </c>
    </row>
    <row r="33" spans="1:17" s="1" customFormat="1" ht="161.25" customHeight="1">
      <c r="A33" s="25">
        <v>11</v>
      </c>
      <c r="B33" s="22" t="s">
        <v>88</v>
      </c>
      <c r="C33" s="24" t="s">
        <v>89</v>
      </c>
      <c r="D33" s="24" t="s">
        <v>85</v>
      </c>
      <c r="E33" s="26" t="s">
        <v>90</v>
      </c>
      <c r="F33" s="24" t="s">
        <v>91</v>
      </c>
      <c r="G33" s="16">
        <v>24.8</v>
      </c>
      <c r="H33" s="16">
        <v>10</v>
      </c>
      <c r="I33" s="16">
        <f>480*1/H33</f>
        <v>48</v>
      </c>
      <c r="J33" s="17">
        <f>I33*0.61</f>
        <v>29.28</v>
      </c>
      <c r="K33" s="17">
        <v>534.7</v>
      </c>
      <c r="L33" s="17">
        <f>K33*0.262</f>
        <v>140.09140000000002</v>
      </c>
      <c r="M33" s="17">
        <f>(K33+L33+G33)/J33</f>
        <v>23.893148907103825</v>
      </c>
      <c r="N33" s="17">
        <f>M33*1.2</f>
        <v>28.67177868852459</v>
      </c>
      <c r="O33" s="17">
        <f>N33*15%</f>
        <v>4.300766803278688</v>
      </c>
      <c r="P33" s="27">
        <f>N33+O33</f>
        <v>32.97254549180328</v>
      </c>
      <c r="Q33" s="18">
        <f>P33</f>
        <v>32.97254549180328</v>
      </c>
    </row>
    <row r="34" spans="1:17" s="1" customFormat="1" ht="146.25" customHeight="1">
      <c r="A34" s="25">
        <v>12</v>
      </c>
      <c r="B34" s="22" t="s">
        <v>92</v>
      </c>
      <c r="C34" s="24" t="s">
        <v>93</v>
      </c>
      <c r="D34" s="24" t="s">
        <v>94</v>
      </c>
      <c r="E34" s="26" t="s">
        <v>95</v>
      </c>
      <c r="F34" s="24" t="s">
        <v>96</v>
      </c>
      <c r="G34" s="16">
        <v>20.8</v>
      </c>
      <c r="H34" s="16">
        <v>7</v>
      </c>
      <c r="I34" s="16">
        <f>480*1/H34</f>
        <v>68.57142857142857</v>
      </c>
      <c r="J34" s="17">
        <f>I34*0.61</f>
        <v>41.82857142857143</v>
      </c>
      <c r="K34" s="16">
        <v>534.7</v>
      </c>
      <c r="L34" s="17">
        <f>K34*0.262</f>
        <v>140.09140000000002</v>
      </c>
      <c r="M34" s="17">
        <f>(K34+L34+G34)/J34</f>
        <v>16.62957581967213</v>
      </c>
      <c r="N34" s="17">
        <f>M34*1.2</f>
        <v>19.955490983606555</v>
      </c>
      <c r="O34" s="17">
        <f>N34*15%</f>
        <v>2.9933236475409832</v>
      </c>
      <c r="P34" s="27">
        <f>N34+O34</f>
        <v>22.94881463114754</v>
      </c>
      <c r="Q34" s="18">
        <f>P34</f>
        <v>22.94881463114754</v>
      </c>
    </row>
    <row r="35" spans="1:17" s="1" customFormat="1" ht="120.75" customHeight="1">
      <c r="A35" s="25">
        <v>13</v>
      </c>
      <c r="B35" s="22" t="s">
        <v>97</v>
      </c>
      <c r="C35" s="24" t="s">
        <v>98</v>
      </c>
      <c r="D35" s="24" t="s">
        <v>99</v>
      </c>
      <c r="E35" s="26" t="s">
        <v>100</v>
      </c>
      <c r="F35" s="24" t="s">
        <v>101</v>
      </c>
      <c r="G35" s="16">
        <v>20</v>
      </c>
      <c r="H35" s="16">
        <v>30</v>
      </c>
      <c r="I35" s="16">
        <f>480*1/H35</f>
        <v>16</v>
      </c>
      <c r="J35" s="17">
        <f>I35*0.61</f>
        <v>9.76</v>
      </c>
      <c r="K35" s="16">
        <v>534.7</v>
      </c>
      <c r="L35" s="17">
        <f>K35*0.262</f>
        <v>140.09140000000002</v>
      </c>
      <c r="M35" s="17">
        <f>(K35+L35+G35)/J35</f>
        <v>71.18764344262296</v>
      </c>
      <c r="N35" s="17">
        <f>M35*1.2</f>
        <v>85.42517213114755</v>
      </c>
      <c r="O35" s="17">
        <f>N35*15%</f>
        <v>12.813775819672133</v>
      </c>
      <c r="P35" s="27">
        <f>N35+O35</f>
        <v>98.23894795081968</v>
      </c>
      <c r="Q35" s="18">
        <f>P35</f>
        <v>98.23894795081968</v>
      </c>
    </row>
    <row r="36" spans="1:17" s="1" customFormat="1" ht="231" customHeight="1">
      <c r="A36" s="25">
        <v>14</v>
      </c>
      <c r="B36" s="22" t="s">
        <v>102</v>
      </c>
      <c r="C36" s="24" t="s">
        <v>103</v>
      </c>
      <c r="D36" s="24" t="s">
        <v>104</v>
      </c>
      <c r="E36" s="26" t="s">
        <v>105</v>
      </c>
      <c r="F36" s="24" t="s">
        <v>106</v>
      </c>
      <c r="G36" s="16">
        <v>51.6</v>
      </c>
      <c r="H36" s="16">
        <v>60</v>
      </c>
      <c r="I36" s="16">
        <f>480*1/H36</f>
        <v>8</v>
      </c>
      <c r="J36" s="17">
        <f>I36*0.61</f>
        <v>4.88</v>
      </c>
      <c r="K36" s="16">
        <v>534.7</v>
      </c>
      <c r="L36" s="17">
        <f>K36*0.262</f>
        <v>140.09140000000002</v>
      </c>
      <c r="M36" s="17">
        <f>(K36+L36+G36)/J36</f>
        <v>148.8506967213115</v>
      </c>
      <c r="N36" s="17">
        <f>M36*1.2</f>
        <v>178.6208360655738</v>
      </c>
      <c r="O36" s="17">
        <f>N36*15%</f>
        <v>26.79312540983607</v>
      </c>
      <c r="P36" s="27">
        <f>N36+O36</f>
        <v>205.41396147540988</v>
      </c>
      <c r="Q36" s="18">
        <f>P36</f>
        <v>205.41396147540988</v>
      </c>
    </row>
    <row r="37" spans="1:17" s="1" customFormat="1" ht="207" customHeight="1">
      <c r="A37" s="25">
        <v>15</v>
      </c>
      <c r="B37" s="22" t="s">
        <v>107</v>
      </c>
      <c r="C37" s="24" t="s">
        <v>108</v>
      </c>
      <c r="D37" s="24" t="s">
        <v>109</v>
      </c>
      <c r="E37" s="26" t="s">
        <v>110</v>
      </c>
      <c r="F37" s="24" t="s">
        <v>111</v>
      </c>
      <c r="G37" s="16">
        <v>44</v>
      </c>
      <c r="H37" s="16">
        <v>60</v>
      </c>
      <c r="I37" s="16">
        <f>480*1/H37</f>
        <v>8</v>
      </c>
      <c r="J37" s="17">
        <f>I37*0.61</f>
        <v>4.88</v>
      </c>
      <c r="K37" s="16">
        <v>534.7</v>
      </c>
      <c r="L37" s="17">
        <f>K37*0.262</f>
        <v>140.09140000000002</v>
      </c>
      <c r="M37" s="17">
        <f>(K37+L37+G37)/J37</f>
        <v>147.29331967213116</v>
      </c>
      <c r="N37" s="17">
        <f>M37*1.2</f>
        <v>176.7519836065574</v>
      </c>
      <c r="O37" s="17">
        <f>N37*15%</f>
        <v>26.51279754098361</v>
      </c>
      <c r="P37" s="27">
        <f>N37+O37</f>
        <v>203.264781147541</v>
      </c>
      <c r="Q37" s="18">
        <f>P37</f>
        <v>203.264781147541</v>
      </c>
    </row>
    <row r="38" spans="1:17" s="1" customFormat="1" ht="116.25" customHeight="1">
      <c r="A38" s="25">
        <v>16</v>
      </c>
      <c r="B38" s="22" t="s">
        <v>112</v>
      </c>
      <c r="C38" s="36" t="s">
        <v>113</v>
      </c>
      <c r="D38" s="24" t="s">
        <v>114</v>
      </c>
      <c r="E38" s="26" t="s">
        <v>115</v>
      </c>
      <c r="F38" s="24" t="s">
        <v>116</v>
      </c>
      <c r="G38" s="16">
        <v>8.8</v>
      </c>
      <c r="H38" s="16">
        <v>15</v>
      </c>
      <c r="I38" s="16">
        <f>480*1/H38</f>
        <v>32</v>
      </c>
      <c r="J38" s="17">
        <f>I38*0.61</f>
        <v>19.52</v>
      </c>
      <c r="K38" s="17">
        <v>534.7</v>
      </c>
      <c r="L38" s="17">
        <f>K38*0.262</f>
        <v>140.09140000000002</v>
      </c>
      <c r="M38" s="17">
        <f>(K38+L38+G38)/J38</f>
        <v>35.0200512295082</v>
      </c>
      <c r="N38" s="17">
        <f>M38*1.2</f>
        <v>42.02406147540984</v>
      </c>
      <c r="O38" s="17">
        <f>N38*15%</f>
        <v>6.303609221311476</v>
      </c>
      <c r="P38" s="17">
        <f>N38+O38</f>
        <v>48.32767069672131</v>
      </c>
      <c r="Q38" s="18">
        <f>P38</f>
        <v>48.32767069672131</v>
      </c>
    </row>
    <row r="39" spans="1:17" s="1" customFormat="1" ht="111.75" customHeight="1">
      <c r="A39" s="25">
        <v>17</v>
      </c>
      <c r="B39" s="22" t="s">
        <v>117</v>
      </c>
      <c r="C39" s="24" t="s">
        <v>118</v>
      </c>
      <c r="D39" s="24" t="s">
        <v>119</v>
      </c>
      <c r="E39" s="26" t="s">
        <v>120</v>
      </c>
      <c r="F39" s="24" t="s">
        <v>121</v>
      </c>
      <c r="G39" s="16">
        <v>41.9</v>
      </c>
      <c r="H39" s="16">
        <v>20</v>
      </c>
      <c r="I39" s="16">
        <f>480*1/H39</f>
        <v>24</v>
      </c>
      <c r="J39" s="17">
        <f>I39*0.61</f>
        <v>14.64</v>
      </c>
      <c r="K39" s="17">
        <v>534.7</v>
      </c>
      <c r="L39" s="17">
        <f>K39*0.262</f>
        <v>140.09140000000002</v>
      </c>
      <c r="M39" s="17">
        <f>(K39+L39+G39)/J39</f>
        <v>48.9543306010929</v>
      </c>
      <c r="N39" s="17">
        <f>M39*1.2</f>
        <v>58.74519672131147</v>
      </c>
      <c r="O39" s="17">
        <f>N39*15%</f>
        <v>8.81177950819672</v>
      </c>
      <c r="P39" s="17">
        <f>N39+O39</f>
        <v>67.5569762295082</v>
      </c>
      <c r="Q39" s="18">
        <f>P39</f>
        <v>67.5569762295082</v>
      </c>
    </row>
    <row r="40" spans="1:17" s="1" customFormat="1" ht="158.25" customHeight="1">
      <c r="A40" s="25">
        <v>18</v>
      </c>
      <c r="B40" s="22" t="s">
        <v>122</v>
      </c>
      <c r="C40" s="24" t="s">
        <v>123</v>
      </c>
      <c r="D40" s="24" t="s">
        <v>124</v>
      </c>
      <c r="E40" s="26" t="s">
        <v>125</v>
      </c>
      <c r="F40" s="24" t="s">
        <v>126</v>
      </c>
      <c r="G40" s="16">
        <v>61.3</v>
      </c>
      <c r="H40" s="16">
        <v>40</v>
      </c>
      <c r="I40" s="16">
        <f>480*1/H40</f>
        <v>12</v>
      </c>
      <c r="J40" s="17">
        <f>I40*0.61</f>
        <v>7.32</v>
      </c>
      <c r="K40" s="16">
        <v>534.7</v>
      </c>
      <c r="L40" s="17">
        <f>K40*0.262</f>
        <v>140.09140000000002</v>
      </c>
      <c r="M40" s="17">
        <f>(K40+L40+G40)/J40</f>
        <v>100.55893442622951</v>
      </c>
      <c r="N40" s="17">
        <f>M40*1.2</f>
        <v>120.6707213114754</v>
      </c>
      <c r="O40" s="17">
        <f>N40*15%</f>
        <v>18.10060819672131</v>
      </c>
      <c r="P40" s="17">
        <f>N40+O40</f>
        <v>138.77132950819671</v>
      </c>
      <c r="Q40" s="18">
        <f>P40</f>
        <v>138.77132950819671</v>
      </c>
    </row>
    <row r="41" spans="1:17" s="1" customFormat="1" ht="155.25" customHeight="1">
      <c r="A41" s="25">
        <v>19</v>
      </c>
      <c r="B41" s="22" t="s">
        <v>127</v>
      </c>
      <c r="C41" s="24" t="s">
        <v>128</v>
      </c>
      <c r="D41" s="24" t="s">
        <v>129</v>
      </c>
      <c r="E41" s="26" t="s">
        <v>130</v>
      </c>
      <c r="F41" s="24" t="s">
        <v>131</v>
      </c>
      <c r="G41" s="16">
        <v>37.1</v>
      </c>
      <c r="H41" s="16">
        <v>20</v>
      </c>
      <c r="I41" s="16">
        <f>480*1/H41</f>
        <v>24</v>
      </c>
      <c r="J41" s="16">
        <f>I41*0.61</f>
        <v>14.64</v>
      </c>
      <c r="K41" s="16">
        <v>534.7</v>
      </c>
      <c r="L41" s="17">
        <f>K41*0.262</f>
        <v>140.09140000000002</v>
      </c>
      <c r="M41" s="16">
        <f>(K41+L41+G41)/J41</f>
        <v>48.626461748633886</v>
      </c>
      <c r="N41" s="17">
        <f>M41*1.2</f>
        <v>58.35175409836066</v>
      </c>
      <c r="O41" s="17">
        <f>N41*0.15</f>
        <v>8.752763114754098</v>
      </c>
      <c r="P41" s="17">
        <f>N41+O41</f>
        <v>67.10451721311476</v>
      </c>
      <c r="Q41" s="18">
        <f>P41</f>
        <v>67.10451721311476</v>
      </c>
    </row>
    <row r="42" spans="1:17" s="1" customFormat="1" ht="57.75" customHeight="1">
      <c r="A42" s="35">
        <v>20</v>
      </c>
      <c r="B42" s="21" t="s">
        <v>132</v>
      </c>
      <c r="C42" s="21"/>
      <c r="D42" s="21"/>
      <c r="E42" s="21"/>
      <c r="F42" s="21"/>
      <c r="G42" s="21"/>
      <c r="H42" s="21"/>
      <c r="I42" s="21"/>
      <c r="J42" s="21"/>
      <c r="K42" s="21"/>
      <c r="L42" s="21">
        <f>K42*0.262</f>
        <v>0</v>
      </c>
      <c r="M42" s="21"/>
      <c r="N42" s="21"/>
      <c r="O42" s="21"/>
      <c r="P42" s="21"/>
      <c r="Q42" s="21"/>
    </row>
    <row r="43" spans="1:17" s="1" customFormat="1" ht="336.75" customHeight="1">
      <c r="A43" s="35"/>
      <c r="B43" s="22" t="s">
        <v>133</v>
      </c>
      <c r="C43" s="24" t="s">
        <v>134</v>
      </c>
      <c r="D43" s="24" t="s">
        <v>135</v>
      </c>
      <c r="E43" s="26" t="s">
        <v>136</v>
      </c>
      <c r="F43" s="24" t="s">
        <v>137</v>
      </c>
      <c r="G43" s="16">
        <v>77.7</v>
      </c>
      <c r="H43" s="16">
        <v>80</v>
      </c>
      <c r="I43" s="17">
        <f>480*1/H43</f>
        <v>6</v>
      </c>
      <c r="J43" s="17">
        <f>I43*0.61</f>
        <v>3.66</v>
      </c>
      <c r="K43" s="16">
        <v>534.7</v>
      </c>
      <c r="L43" s="17">
        <f>K43*0.262</f>
        <v>140.09140000000002</v>
      </c>
      <c r="M43" s="17">
        <f>(K43+L43+G43)/J43</f>
        <v>205.59874316939894</v>
      </c>
      <c r="N43" s="17">
        <f>M43*1.2</f>
        <v>246.7184918032787</v>
      </c>
      <c r="O43" s="17">
        <f>N43*0.15</f>
        <v>37.0077737704918</v>
      </c>
      <c r="P43" s="27">
        <f>N43+O43</f>
        <v>283.7262655737705</v>
      </c>
      <c r="Q43" s="18">
        <f>P43</f>
        <v>283.7262655737705</v>
      </c>
    </row>
    <row r="44" spans="1:17" s="1" customFormat="1" ht="408.75" customHeight="1">
      <c r="A44" s="35"/>
      <c r="B44" s="22" t="s">
        <v>138</v>
      </c>
      <c r="C44" s="24" t="s">
        <v>139</v>
      </c>
      <c r="D44" s="24" t="s">
        <v>140</v>
      </c>
      <c r="E44" s="26" t="s">
        <v>141</v>
      </c>
      <c r="F44" s="24" t="s">
        <v>142</v>
      </c>
      <c r="G44" s="16">
        <v>98.2</v>
      </c>
      <c r="H44" s="16">
        <v>120</v>
      </c>
      <c r="I44" s="16">
        <f>480*1/H44</f>
        <v>4</v>
      </c>
      <c r="J44" s="17">
        <f>I44*0.61</f>
        <v>2.44</v>
      </c>
      <c r="K44" s="16">
        <v>534.7</v>
      </c>
      <c r="L44" s="17">
        <f>K44*0.262</f>
        <v>140.09140000000002</v>
      </c>
      <c r="M44" s="17">
        <f>(K44+L44+G44)/J44</f>
        <v>316.7997540983607</v>
      </c>
      <c r="N44" s="17">
        <f>M44*1.2</f>
        <v>380.15970491803284</v>
      </c>
      <c r="O44" s="17">
        <f>N44*0.15</f>
        <v>57.023955737704924</v>
      </c>
      <c r="P44" s="17">
        <f>N44+O44</f>
        <v>437.18366065573775</v>
      </c>
      <c r="Q44" s="18">
        <f>P44</f>
        <v>437.18366065573775</v>
      </c>
    </row>
    <row r="45" spans="1:17" s="1" customFormat="1" ht="359.25" customHeight="1">
      <c r="A45" s="25">
        <v>21</v>
      </c>
      <c r="B45" s="22" t="s">
        <v>143</v>
      </c>
      <c r="C45" s="24" t="s">
        <v>144</v>
      </c>
      <c r="D45" s="24" t="s">
        <v>140</v>
      </c>
      <c r="E45" s="26" t="s">
        <v>141</v>
      </c>
      <c r="F45" s="24" t="s">
        <v>145</v>
      </c>
      <c r="G45" s="16">
        <v>98.2</v>
      </c>
      <c r="H45" s="16">
        <v>120</v>
      </c>
      <c r="I45" s="16">
        <f>480*1/H45</f>
        <v>4</v>
      </c>
      <c r="J45" s="17">
        <f>I45*0.61</f>
        <v>2.44</v>
      </c>
      <c r="K45" s="16">
        <v>534.7</v>
      </c>
      <c r="L45" s="17">
        <f>K45*0.262</f>
        <v>140.09140000000002</v>
      </c>
      <c r="M45" s="17">
        <f>(K45+L45+G45)/J45</f>
        <v>316.7997540983607</v>
      </c>
      <c r="N45" s="17">
        <f>M45*1.2</f>
        <v>380.15970491803284</v>
      </c>
      <c r="O45" s="17">
        <f>N45*0.15</f>
        <v>57.023955737704924</v>
      </c>
      <c r="P45" s="17">
        <f>N45+O45</f>
        <v>437.18366065573775</v>
      </c>
      <c r="Q45" s="18">
        <f>P45</f>
        <v>437.18366065573775</v>
      </c>
    </row>
    <row r="46" spans="1:17" s="1" customFormat="1" ht="129.75" customHeight="1">
      <c r="A46" s="25">
        <v>22</v>
      </c>
      <c r="B46" s="22" t="s">
        <v>146</v>
      </c>
      <c r="C46" s="24" t="s">
        <v>147</v>
      </c>
      <c r="D46" s="24" t="s">
        <v>148</v>
      </c>
      <c r="E46" s="24" t="s">
        <v>149</v>
      </c>
      <c r="F46" s="24" t="s">
        <v>150</v>
      </c>
      <c r="G46" s="16">
        <v>33.6</v>
      </c>
      <c r="H46" s="16">
        <v>60</v>
      </c>
      <c r="I46" s="16">
        <f>480*1/H46</f>
        <v>8</v>
      </c>
      <c r="J46" s="17">
        <f>I46*0.61</f>
        <v>4.88</v>
      </c>
      <c r="K46" s="16">
        <v>534.7</v>
      </c>
      <c r="L46" s="17">
        <f>K46*0.262</f>
        <v>140.09140000000002</v>
      </c>
      <c r="M46" s="17">
        <f>(K46+L46+G46)/J46</f>
        <v>145.16217213114757</v>
      </c>
      <c r="N46" s="17">
        <f>M46*1.2</f>
        <v>174.19460655737709</v>
      </c>
      <c r="O46" s="17">
        <f>N46*0.15</f>
        <v>26.129190983606563</v>
      </c>
      <c r="P46" s="17">
        <f>N46+O46</f>
        <v>200.32379754098366</v>
      </c>
      <c r="Q46" s="18">
        <f>P46</f>
        <v>200.32379754098366</v>
      </c>
    </row>
    <row r="47" spans="1:17" s="1" customFormat="1" ht="42.75" customHeight="1">
      <c r="A47" s="35">
        <v>23</v>
      </c>
      <c r="B47" s="21" t="s">
        <v>151</v>
      </c>
      <c r="C47" s="21"/>
      <c r="D47" s="21"/>
      <c r="E47" s="21"/>
      <c r="F47" s="21"/>
      <c r="G47" s="21"/>
      <c r="H47" s="21"/>
      <c r="I47" s="21"/>
      <c r="J47" s="21"/>
      <c r="K47" s="21"/>
      <c r="L47" s="21">
        <f>K47*0.262</f>
        <v>0</v>
      </c>
      <c r="M47" s="21"/>
      <c r="N47" s="21"/>
      <c r="O47" s="21"/>
      <c r="P47" s="21"/>
      <c r="Q47" s="21"/>
    </row>
    <row r="48" spans="1:17" s="1" customFormat="1" ht="312" customHeight="1">
      <c r="A48" s="35"/>
      <c r="B48" s="22" t="s">
        <v>152</v>
      </c>
      <c r="C48" s="24" t="s">
        <v>153</v>
      </c>
      <c r="D48" s="24" t="s">
        <v>154</v>
      </c>
      <c r="E48" s="26" t="s">
        <v>155</v>
      </c>
      <c r="F48" s="24" t="s">
        <v>156</v>
      </c>
      <c r="G48" s="16">
        <v>63</v>
      </c>
      <c r="H48" s="16">
        <v>100</v>
      </c>
      <c r="I48" s="16">
        <f>480*1/H48</f>
        <v>4.8</v>
      </c>
      <c r="J48" s="17">
        <f>I48*0.61</f>
        <v>2.928</v>
      </c>
      <c r="K48" s="16">
        <v>534.7</v>
      </c>
      <c r="L48" s="17">
        <f>K48*0.262</f>
        <v>140.09140000000002</v>
      </c>
      <c r="M48" s="17">
        <f>(K48+L48+G48)/J48</f>
        <v>251.97793715846998</v>
      </c>
      <c r="N48" s="17">
        <f>M48*1.2</f>
        <v>302.373524590164</v>
      </c>
      <c r="O48" s="17">
        <f>N48*0.15</f>
        <v>45.356028688524596</v>
      </c>
      <c r="P48" s="17">
        <f>N48+O48</f>
        <v>347.72955327868857</v>
      </c>
      <c r="Q48" s="18">
        <f>P48</f>
        <v>347.72955327868857</v>
      </c>
    </row>
    <row r="49" spans="1:17" s="1" customFormat="1" ht="384.75" customHeight="1">
      <c r="A49" s="35"/>
      <c r="B49" s="22" t="s">
        <v>157</v>
      </c>
      <c r="C49" s="24" t="s">
        <v>158</v>
      </c>
      <c r="D49" s="24" t="s">
        <v>159</v>
      </c>
      <c r="E49" s="26" t="s">
        <v>160</v>
      </c>
      <c r="F49" s="24" t="s">
        <v>161</v>
      </c>
      <c r="G49" s="16">
        <v>100.2</v>
      </c>
      <c r="H49" s="16">
        <v>90</v>
      </c>
      <c r="I49" s="16">
        <f>480*1/H49</f>
        <v>5.333333333333333</v>
      </c>
      <c r="J49" s="17">
        <f>I49*0.61</f>
        <v>3.253333333333333</v>
      </c>
      <c r="K49" s="16">
        <v>534.7</v>
      </c>
      <c r="L49" s="17">
        <f>K49*0.262</f>
        <v>140.09140000000002</v>
      </c>
      <c r="M49" s="17">
        <f>(K49+L49+G49)/J49</f>
        <v>238.2145696721312</v>
      </c>
      <c r="N49" s="17">
        <f>M49*1.2</f>
        <v>285.8574836065574</v>
      </c>
      <c r="O49" s="17">
        <f>N49*0.15</f>
        <v>42.87862254098361</v>
      </c>
      <c r="P49" s="17">
        <f>N49+O49</f>
        <v>328.736106147541</v>
      </c>
      <c r="Q49" s="18">
        <f>P49</f>
        <v>328.736106147541</v>
      </c>
    </row>
    <row r="50" spans="1:17" s="1" customFormat="1" ht="391.5" customHeight="1">
      <c r="A50" s="35"/>
      <c r="B50" s="22" t="s">
        <v>162</v>
      </c>
      <c r="C50" s="24" t="s">
        <v>163</v>
      </c>
      <c r="D50" s="24" t="s">
        <v>164</v>
      </c>
      <c r="E50" s="26" t="s">
        <v>165</v>
      </c>
      <c r="F50" s="24" t="s">
        <v>166</v>
      </c>
      <c r="G50" s="16">
        <v>101.1</v>
      </c>
      <c r="H50" s="16">
        <v>160</v>
      </c>
      <c r="I50" s="16">
        <f>480*1/H50</f>
        <v>3</v>
      </c>
      <c r="J50" s="17">
        <f>I50*0.61</f>
        <v>1.83</v>
      </c>
      <c r="K50" s="16">
        <v>534.7</v>
      </c>
      <c r="L50" s="17">
        <f>K50*0.262</f>
        <v>140.09140000000002</v>
      </c>
      <c r="M50" s="16">
        <f>(K50+L50+G50)/J50</f>
        <v>423.9843715846995</v>
      </c>
      <c r="N50" s="16">
        <f>M50*1.2</f>
        <v>508.78124590163935</v>
      </c>
      <c r="O50" s="16">
        <f>N50*0.15</f>
        <v>76.3171868852459</v>
      </c>
      <c r="P50" s="16">
        <f>N50+O50</f>
        <v>585.0984327868853</v>
      </c>
      <c r="Q50" s="18">
        <f>P50</f>
        <v>585.0984327868853</v>
      </c>
    </row>
    <row r="51" spans="1:17" s="1" customFormat="1" ht="229.5" customHeight="1">
      <c r="A51" s="35"/>
      <c r="B51" s="22" t="s">
        <v>167</v>
      </c>
      <c r="C51" s="24" t="s">
        <v>168</v>
      </c>
      <c r="D51" s="24" t="s">
        <v>169</v>
      </c>
      <c r="E51" s="26" t="s">
        <v>170</v>
      </c>
      <c r="F51" s="24" t="s">
        <v>171</v>
      </c>
      <c r="G51" s="16">
        <v>75.2</v>
      </c>
      <c r="H51" s="16">
        <v>60</v>
      </c>
      <c r="I51" s="16">
        <f>480*1/H51</f>
        <v>8</v>
      </c>
      <c r="J51" s="17">
        <f>I51*0.61</f>
        <v>4.88</v>
      </c>
      <c r="K51" s="16">
        <v>534.7</v>
      </c>
      <c r="L51" s="17">
        <f>K51*0.262</f>
        <v>140.09140000000002</v>
      </c>
      <c r="M51" s="16">
        <f>(K51+L51+G51)/J51</f>
        <v>153.686762295082</v>
      </c>
      <c r="N51" s="16">
        <f>M51*1.2</f>
        <v>184.42411475409838</v>
      </c>
      <c r="O51" s="16">
        <f>N51*0.15</f>
        <v>27.663617213114758</v>
      </c>
      <c r="P51" s="16">
        <f>N51+O51</f>
        <v>212.08773196721313</v>
      </c>
      <c r="Q51" s="18">
        <f>P51</f>
        <v>212.08773196721313</v>
      </c>
    </row>
    <row r="52" spans="1:17" s="1" customFormat="1" ht="392.25" customHeight="1">
      <c r="A52" s="35"/>
      <c r="B52" s="22" t="s">
        <v>172</v>
      </c>
      <c r="C52" s="24" t="s">
        <v>173</v>
      </c>
      <c r="D52" s="24" t="s">
        <v>159</v>
      </c>
      <c r="E52" s="26" t="s">
        <v>174</v>
      </c>
      <c r="F52" s="24" t="s">
        <v>161</v>
      </c>
      <c r="G52" s="16">
        <v>100.2</v>
      </c>
      <c r="H52" s="16">
        <v>120</v>
      </c>
      <c r="I52" s="16">
        <f>480*1/H52</f>
        <v>4</v>
      </c>
      <c r="J52" s="17">
        <f>I52*0.61</f>
        <v>2.44</v>
      </c>
      <c r="K52" s="16">
        <v>534.7</v>
      </c>
      <c r="L52" s="17">
        <f>K52*0.262</f>
        <v>140.09140000000002</v>
      </c>
      <c r="M52" s="16">
        <f>(K52+L52+G52)/J52</f>
        <v>317.61942622950824</v>
      </c>
      <c r="N52" s="16">
        <f>M52*1.2</f>
        <v>381.14331147540986</v>
      </c>
      <c r="O52" s="16">
        <f>N52*0.15</f>
        <v>57.17149672131148</v>
      </c>
      <c r="P52" s="16">
        <f>N52+O52</f>
        <v>438.31480819672134</v>
      </c>
      <c r="Q52" s="18">
        <f>P52</f>
        <v>438.31480819672134</v>
      </c>
    </row>
    <row r="53" spans="1:17" s="1" customFormat="1" ht="354.75" customHeight="1">
      <c r="A53" s="35"/>
      <c r="B53" s="22" t="s">
        <v>175</v>
      </c>
      <c r="C53" s="24" t="s">
        <v>176</v>
      </c>
      <c r="D53" s="24" t="s">
        <v>177</v>
      </c>
      <c r="E53" s="26" t="s">
        <v>178</v>
      </c>
      <c r="F53" s="24" t="s">
        <v>179</v>
      </c>
      <c r="G53" s="16">
        <v>101</v>
      </c>
      <c r="H53" s="16">
        <v>110</v>
      </c>
      <c r="I53" s="16">
        <f>480*1/H53</f>
        <v>4.363636363636363</v>
      </c>
      <c r="J53" s="17">
        <f>I53*0.61</f>
        <v>2.6618181818181816</v>
      </c>
      <c r="K53" s="16">
        <v>534.7</v>
      </c>
      <c r="L53" s="17">
        <f>K53*0.262</f>
        <v>140.09140000000002</v>
      </c>
      <c r="M53" s="16">
        <f>(K53+L53+G53)/J53</f>
        <v>291.45168715847</v>
      </c>
      <c r="N53" s="16">
        <f>M53*1.2</f>
        <v>349.742024590164</v>
      </c>
      <c r="O53" s="16">
        <f>N53*0.15</f>
        <v>52.4613036885246</v>
      </c>
      <c r="P53" s="16">
        <f>N53+O53</f>
        <v>402.2033282786886</v>
      </c>
      <c r="Q53" s="18">
        <f>P53</f>
        <v>402.2033282786886</v>
      </c>
    </row>
    <row r="54" spans="1:17" s="1" customFormat="1" ht="153.75" customHeight="1">
      <c r="A54" s="35"/>
      <c r="B54" s="22" t="s">
        <v>180</v>
      </c>
      <c r="C54" s="24" t="s">
        <v>181</v>
      </c>
      <c r="D54" s="24" t="s">
        <v>182</v>
      </c>
      <c r="E54" s="26" t="s">
        <v>183</v>
      </c>
      <c r="F54" s="24" t="s">
        <v>184</v>
      </c>
      <c r="G54" s="16">
        <v>37.6</v>
      </c>
      <c r="H54" s="16">
        <v>30</v>
      </c>
      <c r="I54" s="16">
        <f>480*1/H54</f>
        <v>16</v>
      </c>
      <c r="J54" s="17">
        <f>I54*0.61</f>
        <v>9.76</v>
      </c>
      <c r="K54" s="16">
        <v>534.7</v>
      </c>
      <c r="L54" s="17">
        <f>K54*0.262</f>
        <v>140.09140000000002</v>
      </c>
      <c r="M54" s="16">
        <f>(K54+L54+G54)/J54</f>
        <v>72.99092213114756</v>
      </c>
      <c r="N54" s="16">
        <f>M54*1.2</f>
        <v>87.58910655737706</v>
      </c>
      <c r="O54" s="16">
        <f>N54*0.15</f>
        <v>13.13836598360656</v>
      </c>
      <c r="P54" s="16">
        <f>N54+O54</f>
        <v>100.72747254098363</v>
      </c>
      <c r="Q54" s="18">
        <f>P54</f>
        <v>100.72747254098363</v>
      </c>
    </row>
    <row r="55" spans="1:17" s="1" customFormat="1" ht="306.75" customHeight="1">
      <c r="A55" s="35"/>
      <c r="B55" s="22" t="s">
        <v>185</v>
      </c>
      <c r="C55" s="24" t="s">
        <v>186</v>
      </c>
      <c r="D55" s="24" t="s">
        <v>187</v>
      </c>
      <c r="E55" s="26" t="s">
        <v>155</v>
      </c>
      <c r="F55" s="24" t="s">
        <v>188</v>
      </c>
      <c r="G55" s="16">
        <v>63</v>
      </c>
      <c r="H55" s="16">
        <v>50</v>
      </c>
      <c r="I55" s="16">
        <f>480*1/H55</f>
        <v>9.6</v>
      </c>
      <c r="J55" s="17">
        <f>I55*0.61</f>
        <v>5.856</v>
      </c>
      <c r="K55" s="16">
        <v>534.7</v>
      </c>
      <c r="L55" s="17">
        <f>K55*0.262</f>
        <v>140.09140000000002</v>
      </c>
      <c r="M55" s="16">
        <f>(K55+L55+G55)/J55</f>
        <v>125.98896857923499</v>
      </c>
      <c r="N55" s="16">
        <f>M55*1.2</f>
        <v>151.186762295082</v>
      </c>
      <c r="O55" s="16">
        <f>N55*0.15</f>
        <v>22.678014344262298</v>
      </c>
      <c r="P55" s="16">
        <f>N55+O55</f>
        <v>173.86477663934429</v>
      </c>
      <c r="Q55" s="18">
        <f>P55</f>
        <v>173.86477663934429</v>
      </c>
    </row>
    <row r="56" spans="1:17" s="1" customFormat="1" ht="241.5" customHeight="1">
      <c r="A56" s="35"/>
      <c r="B56" s="22" t="s">
        <v>189</v>
      </c>
      <c r="C56" s="24" t="s">
        <v>190</v>
      </c>
      <c r="D56" s="24" t="s">
        <v>191</v>
      </c>
      <c r="E56" s="26" t="s">
        <v>192</v>
      </c>
      <c r="F56" s="24" t="s">
        <v>193</v>
      </c>
      <c r="G56" s="16">
        <v>47.2</v>
      </c>
      <c r="H56" s="16">
        <v>40</v>
      </c>
      <c r="I56" s="16">
        <f>480*1/H56</f>
        <v>12</v>
      </c>
      <c r="J56" s="17">
        <f>I56*0.61</f>
        <v>7.32</v>
      </c>
      <c r="K56" s="16">
        <v>534.7</v>
      </c>
      <c r="L56" s="17">
        <f>K56*0.262</f>
        <v>140.09140000000002</v>
      </c>
      <c r="M56" s="17">
        <f>(K56+L56+G56)/J56</f>
        <v>98.6327049180328</v>
      </c>
      <c r="N56" s="17">
        <f>M56*1.2</f>
        <v>118.35924590163935</v>
      </c>
      <c r="O56" s="17">
        <f>N56*0.15</f>
        <v>17.7538868852459</v>
      </c>
      <c r="P56" s="17">
        <f>N56+O56</f>
        <v>136.11313278688525</v>
      </c>
      <c r="Q56" s="18">
        <f>P56</f>
        <v>136.11313278688525</v>
      </c>
    </row>
    <row r="57" spans="1:17" s="1" customFormat="1" ht="242.25" customHeight="1">
      <c r="A57" s="35"/>
      <c r="B57" s="22" t="s">
        <v>194</v>
      </c>
      <c r="C57" s="24" t="s">
        <v>195</v>
      </c>
      <c r="D57" s="24" t="s">
        <v>191</v>
      </c>
      <c r="E57" s="26" t="s">
        <v>196</v>
      </c>
      <c r="F57" s="24" t="s">
        <v>197</v>
      </c>
      <c r="G57" s="16">
        <v>47.2</v>
      </c>
      <c r="H57" s="16">
        <v>40</v>
      </c>
      <c r="I57" s="16">
        <f>480*1/H57</f>
        <v>12</v>
      </c>
      <c r="J57" s="17">
        <f>I57*0.61</f>
        <v>7.32</v>
      </c>
      <c r="K57" s="16">
        <v>534.7</v>
      </c>
      <c r="L57" s="17">
        <f>K57*0.262</f>
        <v>140.09140000000002</v>
      </c>
      <c r="M57" s="17">
        <f>(K57+L57+G57)/J57</f>
        <v>98.6327049180328</v>
      </c>
      <c r="N57" s="17">
        <f>M57*1.2</f>
        <v>118.35924590163935</v>
      </c>
      <c r="O57" s="17">
        <f>N57*0.15</f>
        <v>17.7538868852459</v>
      </c>
      <c r="P57" s="17">
        <f>N57+O57</f>
        <v>136.11313278688525</v>
      </c>
      <c r="Q57" s="18">
        <f>P57</f>
        <v>136.11313278688525</v>
      </c>
    </row>
    <row r="58" spans="1:17" s="1" customFormat="1" ht="332.25" customHeight="1">
      <c r="A58" s="35"/>
      <c r="B58" s="28" t="s">
        <v>198</v>
      </c>
      <c r="C58" s="29" t="s">
        <v>199</v>
      </c>
      <c r="D58" s="29" t="s">
        <v>200</v>
      </c>
      <c r="E58" s="30" t="s">
        <v>201</v>
      </c>
      <c r="F58" s="29" t="s">
        <v>202</v>
      </c>
      <c r="G58" s="31">
        <v>107</v>
      </c>
      <c r="H58" s="31">
        <v>40</v>
      </c>
      <c r="I58" s="31">
        <f>480*1/H58</f>
        <v>12</v>
      </c>
      <c r="J58" s="33">
        <f>I58*0.61</f>
        <v>7.32</v>
      </c>
      <c r="K58" s="31">
        <v>534.7</v>
      </c>
      <c r="L58" s="17">
        <f>K58*0.262</f>
        <v>140.09140000000002</v>
      </c>
      <c r="M58" s="33">
        <f>(K58+L58+G58)/J58</f>
        <v>106.80210382513661</v>
      </c>
      <c r="N58" s="33">
        <f>M58*1.2</f>
        <v>128.16252459016394</v>
      </c>
      <c r="O58" s="33">
        <f>N58*0.15</f>
        <v>19.22437868852459</v>
      </c>
      <c r="P58" s="33">
        <f>N58+O58</f>
        <v>147.38690327868852</v>
      </c>
      <c r="Q58" s="34">
        <f>P58</f>
        <v>147.38690327868852</v>
      </c>
    </row>
    <row r="59" spans="1:17" s="1" customFormat="1" ht="39.75" customHeight="1">
      <c r="A59" s="35">
        <v>24</v>
      </c>
      <c r="B59" s="21" t="s">
        <v>203</v>
      </c>
      <c r="C59" s="21"/>
      <c r="D59" s="21"/>
      <c r="E59" s="21"/>
      <c r="F59" s="21"/>
      <c r="G59" s="21"/>
      <c r="H59" s="21">
        <v>109</v>
      </c>
      <c r="I59" s="21">
        <f>480*1/H59</f>
        <v>4.4036697247706424</v>
      </c>
      <c r="J59" s="21">
        <f>I59*0.61</f>
        <v>2.686238532110092</v>
      </c>
      <c r="K59" s="21"/>
      <c r="L59" s="21">
        <f>K59*0.262</f>
        <v>0</v>
      </c>
      <c r="M59" s="21"/>
      <c r="N59" s="21"/>
      <c r="O59" s="21"/>
      <c r="P59" s="21"/>
      <c r="Q59" s="21"/>
    </row>
    <row r="60" spans="1:17" s="1" customFormat="1" ht="136.5" customHeight="1">
      <c r="A60" s="35"/>
      <c r="B60" s="22" t="s">
        <v>204</v>
      </c>
      <c r="C60" s="24" t="s">
        <v>205</v>
      </c>
      <c r="D60" s="24" t="s">
        <v>206</v>
      </c>
      <c r="E60" s="26" t="s">
        <v>207</v>
      </c>
      <c r="F60" s="24" t="s">
        <v>208</v>
      </c>
      <c r="G60" s="16">
        <v>31.7</v>
      </c>
      <c r="H60" s="16">
        <v>60</v>
      </c>
      <c r="I60" s="16">
        <f>480*1/H60</f>
        <v>8</v>
      </c>
      <c r="J60" s="17">
        <f>I60*0.61</f>
        <v>4.88</v>
      </c>
      <c r="K60" s="16">
        <v>534.7</v>
      </c>
      <c r="L60" s="17">
        <f>K60*0.262</f>
        <v>140.09140000000002</v>
      </c>
      <c r="M60" s="17">
        <f>(K60+L60+G60)/J60</f>
        <v>144.7728278688525</v>
      </c>
      <c r="N60" s="17">
        <f>M60*1.2</f>
        <v>173.72739344262297</v>
      </c>
      <c r="O60" s="17">
        <f>N60*0.15</f>
        <v>26.059109016393446</v>
      </c>
      <c r="P60" s="17">
        <f>N60+O60</f>
        <v>199.78650245901642</v>
      </c>
      <c r="Q60" s="18">
        <f>P60</f>
        <v>199.78650245901642</v>
      </c>
    </row>
    <row r="61" spans="1:17" s="1" customFormat="1" ht="138" customHeight="1">
      <c r="A61" s="35"/>
      <c r="B61" s="22" t="s">
        <v>209</v>
      </c>
      <c r="C61" s="24" t="s">
        <v>205</v>
      </c>
      <c r="D61" s="24" t="s">
        <v>206</v>
      </c>
      <c r="E61" s="26" t="s">
        <v>207</v>
      </c>
      <c r="F61" s="24" t="s">
        <v>208</v>
      </c>
      <c r="G61" s="16">
        <v>31.7</v>
      </c>
      <c r="H61" s="16">
        <v>100</v>
      </c>
      <c r="I61" s="16">
        <f>480*1/H61</f>
        <v>4.8</v>
      </c>
      <c r="J61" s="17">
        <f>I61*0.61</f>
        <v>2.928</v>
      </c>
      <c r="K61" s="16">
        <v>534.7</v>
      </c>
      <c r="L61" s="17">
        <f>K61*0.262</f>
        <v>140.09140000000002</v>
      </c>
      <c r="M61" s="17">
        <f>(K61+L61+G61)/J61</f>
        <v>241.28804644808747</v>
      </c>
      <c r="N61" s="17">
        <f>M61*1.2</f>
        <v>289.545655737705</v>
      </c>
      <c r="O61" s="17">
        <f>N61*0.15</f>
        <v>43.43184836065574</v>
      </c>
      <c r="P61" s="17">
        <f>N61+O61</f>
        <v>332.9775040983607</v>
      </c>
      <c r="Q61" s="18">
        <f>P61</f>
        <v>332.9775040983607</v>
      </c>
    </row>
    <row r="62" spans="1:17" s="1" customFormat="1" ht="134.25" customHeight="1">
      <c r="A62" s="35">
        <v>25</v>
      </c>
      <c r="B62" s="22" t="s">
        <v>210</v>
      </c>
      <c r="C62" s="24" t="s">
        <v>211</v>
      </c>
      <c r="D62" s="24" t="s">
        <v>212</v>
      </c>
      <c r="E62" s="26" t="s">
        <v>213</v>
      </c>
      <c r="F62" s="24" t="s">
        <v>214</v>
      </c>
      <c r="G62" s="16">
        <v>45.6</v>
      </c>
      <c r="H62" s="16">
        <v>40</v>
      </c>
      <c r="I62" s="16">
        <f>480*1/H62</f>
        <v>12</v>
      </c>
      <c r="J62" s="17">
        <f>I62*0.61</f>
        <v>7.32</v>
      </c>
      <c r="K62" s="16">
        <v>534.7</v>
      </c>
      <c r="L62" s="17">
        <f>K62*0.262</f>
        <v>140.09140000000002</v>
      </c>
      <c r="M62" s="17">
        <f>(K62+L62+G62)/J62</f>
        <v>98.41412568306012</v>
      </c>
      <c r="N62" s="17">
        <f>M62*1.2</f>
        <v>118.09695081967214</v>
      </c>
      <c r="O62" s="17">
        <f>N62*0.15</f>
        <v>17.71454262295082</v>
      </c>
      <c r="P62" s="17">
        <f>N62+O62</f>
        <v>135.81149344262298</v>
      </c>
      <c r="Q62" s="18">
        <f>P62</f>
        <v>135.81149344262298</v>
      </c>
    </row>
    <row r="63" spans="1:17" s="1" customFormat="1" ht="156.75" customHeight="1">
      <c r="A63" s="25">
        <v>26</v>
      </c>
      <c r="B63" s="22" t="s">
        <v>215</v>
      </c>
      <c r="C63" s="24" t="s">
        <v>216</v>
      </c>
      <c r="D63" s="24" t="s">
        <v>217</v>
      </c>
      <c r="E63" s="26" t="s">
        <v>218</v>
      </c>
      <c r="F63" s="24" t="s">
        <v>219</v>
      </c>
      <c r="G63" s="16">
        <v>27.5</v>
      </c>
      <c r="H63" s="16">
        <v>40</v>
      </c>
      <c r="I63" s="16">
        <f>480*1/H63</f>
        <v>12</v>
      </c>
      <c r="J63" s="17">
        <f>I63*0.61</f>
        <v>7.32</v>
      </c>
      <c r="K63" s="16">
        <v>534.7</v>
      </c>
      <c r="L63" s="17">
        <f>K63*0.262</f>
        <v>140.09140000000002</v>
      </c>
      <c r="M63" s="17">
        <f>(K63+L63+G63)/J63</f>
        <v>95.9414480874317</v>
      </c>
      <c r="N63" s="17">
        <f>M63*1.2</f>
        <v>115.12973770491803</v>
      </c>
      <c r="O63" s="17">
        <f>N63*0.15</f>
        <v>17.269460655737703</v>
      </c>
      <c r="P63" s="17">
        <f>N63+O63</f>
        <v>132.39919836065573</v>
      </c>
      <c r="Q63" s="18">
        <f>P63</f>
        <v>132.39919836065573</v>
      </c>
    </row>
    <row r="64" spans="1:17" s="1" customFormat="1" ht="157.5" customHeight="1">
      <c r="A64" s="25">
        <v>27</v>
      </c>
      <c r="B64" s="22" t="s">
        <v>220</v>
      </c>
      <c r="C64" s="24" t="s">
        <v>221</v>
      </c>
      <c r="D64" s="24" t="s">
        <v>217</v>
      </c>
      <c r="E64" s="26" t="s">
        <v>218</v>
      </c>
      <c r="F64" s="24" t="s">
        <v>222</v>
      </c>
      <c r="G64" s="16">
        <v>27.5</v>
      </c>
      <c r="H64" s="16">
        <v>40</v>
      </c>
      <c r="I64" s="16">
        <f>480*1/H64</f>
        <v>12</v>
      </c>
      <c r="J64" s="17">
        <f>I64*0.61</f>
        <v>7.32</v>
      </c>
      <c r="K64" s="16">
        <v>534.7</v>
      </c>
      <c r="L64" s="17">
        <f>K64*0.262</f>
        <v>140.09140000000002</v>
      </c>
      <c r="M64" s="17">
        <f>(K64+L64+G64)/J64</f>
        <v>95.9414480874317</v>
      </c>
      <c r="N64" s="17">
        <f>M64*1.2</f>
        <v>115.12973770491803</v>
      </c>
      <c r="O64" s="17">
        <f>N64*0.15</f>
        <v>17.269460655737703</v>
      </c>
      <c r="P64" s="17">
        <f>N64+O64</f>
        <v>132.39919836065573</v>
      </c>
      <c r="Q64" s="18">
        <f>P64</f>
        <v>132.39919836065573</v>
      </c>
    </row>
    <row r="65" spans="1:17" s="1" customFormat="1" ht="136.5" customHeight="1">
      <c r="A65" s="25">
        <v>28</v>
      </c>
      <c r="B65" s="22" t="s">
        <v>223</v>
      </c>
      <c r="C65" s="24" t="s">
        <v>224</v>
      </c>
      <c r="D65" s="24" t="s">
        <v>225</v>
      </c>
      <c r="E65" s="26" t="s">
        <v>226</v>
      </c>
      <c r="F65" s="24" t="s">
        <v>227</v>
      </c>
      <c r="G65" s="16">
        <v>64.8</v>
      </c>
      <c r="H65" s="16">
        <v>5</v>
      </c>
      <c r="I65" s="16">
        <f>480*1/H65</f>
        <v>96</v>
      </c>
      <c r="J65" s="17">
        <f>I65*0.61</f>
        <v>58.56</v>
      </c>
      <c r="K65" s="16">
        <v>534.7</v>
      </c>
      <c r="L65" s="17">
        <f>K65*0.262</f>
        <v>140.09140000000002</v>
      </c>
      <c r="M65" s="17">
        <f>(K65+L65+G65)/J65</f>
        <v>12.62963456284153</v>
      </c>
      <c r="N65" s="17">
        <f>M65*1.2</f>
        <v>15.155561475409835</v>
      </c>
      <c r="O65" s="17">
        <f>N65*0.15</f>
        <v>2.273334221311475</v>
      </c>
      <c r="P65" s="17">
        <f>N65+O65</f>
        <v>17.42889569672131</v>
      </c>
      <c r="Q65" s="18">
        <f>P65</f>
        <v>17.42889569672131</v>
      </c>
    </row>
    <row r="66" spans="1:17" s="1" customFormat="1" ht="135" customHeight="1">
      <c r="A66" s="25">
        <v>29</v>
      </c>
      <c r="B66" s="22" t="s">
        <v>228</v>
      </c>
      <c r="C66" s="24" t="s">
        <v>229</v>
      </c>
      <c r="D66" s="24" t="s">
        <v>230</v>
      </c>
      <c r="E66" s="26" t="s">
        <v>231</v>
      </c>
      <c r="F66" s="24" t="s">
        <v>232</v>
      </c>
      <c r="G66" s="16">
        <v>39.5</v>
      </c>
      <c r="H66" s="16">
        <v>5</v>
      </c>
      <c r="I66" s="16">
        <f>480*1/H66</f>
        <v>96</v>
      </c>
      <c r="J66" s="17">
        <f>I66*0.61</f>
        <v>58.56</v>
      </c>
      <c r="K66" s="16">
        <v>534.7</v>
      </c>
      <c r="L66" s="17">
        <f>K66*0.262</f>
        <v>140.09140000000002</v>
      </c>
      <c r="M66" s="17">
        <f>(K66+L66+G66)/J66</f>
        <v>12.197599043715847</v>
      </c>
      <c r="N66" s="17">
        <f>M66*1.2</f>
        <v>14.637118852459016</v>
      </c>
      <c r="O66" s="17">
        <f>N66*0.15</f>
        <v>2.195567827868852</v>
      </c>
      <c r="P66" s="27">
        <f>N66+O66</f>
        <v>16.832686680327868</v>
      </c>
      <c r="Q66" s="18">
        <f>P66</f>
        <v>16.832686680327868</v>
      </c>
    </row>
    <row r="67" spans="1:17" s="1" customFormat="1" ht="168.75" customHeight="1">
      <c r="A67" s="25">
        <v>30</v>
      </c>
      <c r="B67" s="22" t="s">
        <v>233</v>
      </c>
      <c r="C67" s="24" t="s">
        <v>234</v>
      </c>
      <c r="D67" s="24" t="s">
        <v>235</v>
      </c>
      <c r="E67" s="26" t="s">
        <v>236</v>
      </c>
      <c r="F67" s="24" t="s">
        <v>237</v>
      </c>
      <c r="G67" s="16">
        <v>33.6</v>
      </c>
      <c r="H67" s="16">
        <v>15</v>
      </c>
      <c r="I67" s="16">
        <f>480*1/H67</f>
        <v>32</v>
      </c>
      <c r="J67" s="17">
        <f>I67*0.61</f>
        <v>19.52</v>
      </c>
      <c r="K67" s="16">
        <v>534.7</v>
      </c>
      <c r="L67" s="17">
        <f>K67*0.262</f>
        <v>140.09140000000002</v>
      </c>
      <c r="M67" s="17">
        <f>(K67+L67+G67)/J67</f>
        <v>36.29054303278689</v>
      </c>
      <c r="N67" s="17">
        <f>M67*1.2</f>
        <v>43.54865163934427</v>
      </c>
      <c r="O67" s="17">
        <f>N67*0.15</f>
        <v>6.532297745901641</v>
      </c>
      <c r="P67" s="27">
        <f>N67+O67</f>
        <v>50.080949385245916</v>
      </c>
      <c r="Q67" s="18">
        <f>P67</f>
        <v>50.080949385245916</v>
      </c>
    </row>
    <row r="68" spans="1:17" s="1" customFormat="1" ht="121.5" customHeight="1">
      <c r="A68" s="25">
        <v>31</v>
      </c>
      <c r="B68" s="22" t="s">
        <v>238</v>
      </c>
      <c r="C68" s="24" t="s">
        <v>239</v>
      </c>
      <c r="D68" s="24" t="s">
        <v>240</v>
      </c>
      <c r="E68" s="26" t="s">
        <v>241</v>
      </c>
      <c r="F68" s="24" t="s">
        <v>242</v>
      </c>
      <c r="G68" s="16">
        <v>31.5</v>
      </c>
      <c r="H68" s="16">
        <v>5</v>
      </c>
      <c r="I68" s="16">
        <f>480*1/H68</f>
        <v>96</v>
      </c>
      <c r="J68" s="17">
        <f>I68*0.61</f>
        <v>58.56</v>
      </c>
      <c r="K68" s="16">
        <v>534.7</v>
      </c>
      <c r="L68" s="17">
        <f>K68*0.262</f>
        <v>140.09140000000002</v>
      </c>
      <c r="M68" s="17">
        <f>(K68+L68+G68)/J68</f>
        <v>12.060987021857924</v>
      </c>
      <c r="N68" s="17">
        <f>M68*1.2</f>
        <v>14.473184426229508</v>
      </c>
      <c r="O68" s="17">
        <f>N68*0.15</f>
        <v>2.1709776639344263</v>
      </c>
      <c r="P68" s="27">
        <f>N68+O68</f>
        <v>16.644162090163935</v>
      </c>
      <c r="Q68" s="18">
        <f>P68</f>
        <v>16.644162090163935</v>
      </c>
    </row>
    <row r="69" spans="1:17" s="1" customFormat="1" ht="258.75" customHeight="1">
      <c r="A69" s="25">
        <v>32</v>
      </c>
      <c r="B69" s="22" t="s">
        <v>243</v>
      </c>
      <c r="C69" s="24" t="s">
        <v>244</v>
      </c>
      <c r="D69" s="24" t="s">
        <v>245</v>
      </c>
      <c r="E69" s="26" t="s">
        <v>246</v>
      </c>
      <c r="F69" s="24" t="s">
        <v>247</v>
      </c>
      <c r="G69" s="16">
        <v>151</v>
      </c>
      <c r="H69" s="16">
        <v>60</v>
      </c>
      <c r="I69" s="16">
        <f>480*1/H69</f>
        <v>8</v>
      </c>
      <c r="J69" s="16">
        <f>I69*0.61</f>
        <v>4.88</v>
      </c>
      <c r="K69" s="16">
        <v>534.7</v>
      </c>
      <c r="L69" s="17">
        <f>K69*0.262</f>
        <v>140.09140000000002</v>
      </c>
      <c r="M69" s="16">
        <f>(K69+L69+G69)/J69</f>
        <v>169.21954918032787</v>
      </c>
      <c r="N69" s="17">
        <f>M69*1.2</f>
        <v>203.06345901639344</v>
      </c>
      <c r="O69" s="17">
        <f>N69*0.15</f>
        <v>30.459518852459013</v>
      </c>
      <c r="P69" s="17">
        <f>N69+O69</f>
        <v>233.52297786885245</v>
      </c>
      <c r="Q69" s="18">
        <f>P69</f>
        <v>233.52297786885245</v>
      </c>
    </row>
    <row r="70" spans="1:17" s="1" customFormat="1" ht="261" customHeight="1">
      <c r="A70" s="25">
        <v>33</v>
      </c>
      <c r="B70" s="22" t="s">
        <v>248</v>
      </c>
      <c r="C70" s="24" t="s">
        <v>244</v>
      </c>
      <c r="D70" s="24" t="s">
        <v>245</v>
      </c>
      <c r="E70" s="26" t="s">
        <v>246</v>
      </c>
      <c r="F70" s="24" t="s">
        <v>249</v>
      </c>
      <c r="G70" s="16">
        <v>151</v>
      </c>
      <c r="H70" s="16">
        <v>80</v>
      </c>
      <c r="I70" s="16">
        <f>480*1/H70</f>
        <v>6</v>
      </c>
      <c r="J70" s="17">
        <f>I70*0.61</f>
        <v>3.66</v>
      </c>
      <c r="K70" s="16">
        <v>534.7</v>
      </c>
      <c r="L70" s="17">
        <f>K70*0.262</f>
        <v>140.09140000000002</v>
      </c>
      <c r="M70" s="17">
        <f>(K70+L70+G70)/J70</f>
        <v>225.6260655737705</v>
      </c>
      <c r="N70" s="17">
        <f>M70*1.2</f>
        <v>270.75127868852456</v>
      </c>
      <c r="O70" s="17">
        <f>N70*0.15</f>
        <v>40.612691803278686</v>
      </c>
      <c r="P70" s="27">
        <f>N70+O70</f>
        <v>311.36397049180323</v>
      </c>
      <c r="Q70" s="18">
        <f>P70</f>
        <v>311.36397049180323</v>
      </c>
    </row>
    <row r="71" spans="1:17" s="1" customFormat="1" ht="151.5" customHeight="1">
      <c r="A71" s="25">
        <v>34</v>
      </c>
      <c r="B71" s="22" t="s">
        <v>250</v>
      </c>
      <c r="C71" s="24" t="s">
        <v>251</v>
      </c>
      <c r="D71" s="24" t="s">
        <v>252</v>
      </c>
      <c r="E71" s="26" t="s">
        <v>253</v>
      </c>
      <c r="F71" s="24" t="s">
        <v>254</v>
      </c>
      <c r="G71" s="16">
        <v>23.6</v>
      </c>
      <c r="H71" s="16">
        <v>30</v>
      </c>
      <c r="I71" s="16">
        <f>480*1/H71</f>
        <v>16</v>
      </c>
      <c r="J71" s="17">
        <f>I71*0.61</f>
        <v>9.76</v>
      </c>
      <c r="K71" s="16">
        <v>534.7</v>
      </c>
      <c r="L71" s="17">
        <f>K71*0.262</f>
        <v>140.09140000000002</v>
      </c>
      <c r="M71" s="17">
        <f>(K71+L71+G71)/J71</f>
        <v>71.55649590163935</v>
      </c>
      <c r="N71" s="17">
        <f>M71*1.2</f>
        <v>85.86779508196722</v>
      </c>
      <c r="O71" s="17">
        <f>N71*0.15</f>
        <v>12.880169262295082</v>
      </c>
      <c r="P71" s="27">
        <f>N71+O71</f>
        <v>98.7479643442623</v>
      </c>
      <c r="Q71" s="18">
        <f>P71</f>
        <v>98.7479643442623</v>
      </c>
    </row>
    <row r="72" spans="1:17" s="1" customFormat="1" ht="109.5" customHeight="1">
      <c r="A72" s="25">
        <v>35</v>
      </c>
      <c r="B72" s="22" t="s">
        <v>255</v>
      </c>
      <c r="C72" s="24" t="s">
        <v>256</v>
      </c>
      <c r="D72" s="24" t="s">
        <v>257</v>
      </c>
      <c r="E72" s="24" t="s">
        <v>258</v>
      </c>
      <c r="F72" s="24" t="s">
        <v>259</v>
      </c>
      <c r="G72" s="16">
        <v>21.2</v>
      </c>
      <c r="H72" s="16">
        <v>20</v>
      </c>
      <c r="I72" s="16">
        <f>480*1/H72</f>
        <v>24</v>
      </c>
      <c r="J72" s="17">
        <f>I72*0.61</f>
        <v>14.64</v>
      </c>
      <c r="K72" s="16">
        <v>534.7</v>
      </c>
      <c r="L72" s="17">
        <f>K72*0.262</f>
        <v>140.09140000000002</v>
      </c>
      <c r="M72" s="17">
        <f>(K72+L72+G72)/J72</f>
        <v>47.540396174863396</v>
      </c>
      <c r="N72" s="17">
        <f>M72*1.2</f>
        <v>57.04847540983607</v>
      </c>
      <c r="O72" s="17">
        <f>N72*0.15</f>
        <v>8.55727131147541</v>
      </c>
      <c r="P72" s="27">
        <f>N72+O72</f>
        <v>65.60574672131148</v>
      </c>
      <c r="Q72" s="18">
        <f>P72</f>
        <v>65.60574672131148</v>
      </c>
    </row>
  </sheetData>
  <sheetProtection selectLockedCells="1" selectUnlockedCells="1"/>
  <mergeCells count="31">
    <mergeCell ref="M1:Q1"/>
    <mergeCell ref="M2:Q2"/>
    <mergeCell ref="M3:Q3"/>
    <mergeCell ref="M4:Q4"/>
    <mergeCell ref="M5:Q5"/>
    <mergeCell ref="A8:Q8"/>
    <mergeCell ref="A10:A11"/>
    <mergeCell ref="B10:B11"/>
    <mergeCell ref="C10:F10"/>
    <mergeCell ref="G10:G11"/>
    <mergeCell ref="H10:H11"/>
    <mergeCell ref="I10:I11"/>
    <mergeCell ref="J10:J11"/>
    <mergeCell ref="K10:K11"/>
    <mergeCell ref="L10:L11"/>
    <mergeCell ref="M10:M11"/>
    <mergeCell ref="N10:N11"/>
    <mergeCell ref="O10:O11"/>
    <mergeCell ref="P10:P11"/>
    <mergeCell ref="Q10:Q11"/>
    <mergeCell ref="C12:F12"/>
    <mergeCell ref="A14:A18"/>
    <mergeCell ref="B14:Q14"/>
    <mergeCell ref="A25:A31"/>
    <mergeCell ref="B25:Q25"/>
    <mergeCell ref="A42:A44"/>
    <mergeCell ref="B42:Q42"/>
    <mergeCell ref="A47:A58"/>
    <mergeCell ref="B47:Q47"/>
    <mergeCell ref="A59:A61"/>
    <mergeCell ref="B59:Q59"/>
  </mergeCells>
  <printOptions horizontalCentered="1" verticalCentered="1"/>
  <pageMargins left="0.35" right="0.1326388888888889" top="0.46597222222222223" bottom="0.5118055555555555" header="0.5118055555555555" footer="0.5118055555555555"/>
  <pageSetup firstPageNumber="1" useFirstPageNumber="1" fitToHeight="15" fitToWidth="1" horizontalDpi="300" verticalDpi="300" orientation="landscape" pageOrder="overThenDown" paperSize="9"/>
  <rowBreaks count="6" manualBreakCount="6">
    <brk id="41" max="255" man="1"/>
    <brk id="43" max="255" man="1"/>
    <brk id="46" max="255" man="1"/>
    <brk id="57" max="255" man="1"/>
    <brk id="58" max="255" man="1"/>
    <brk id="68"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scale="32"/>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scale="32"/>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5294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2010-06-21T09:40:27Z</cp:lastPrinted>
  <dcterms:created xsi:type="dcterms:W3CDTF">2010-01-28T05:12:54Z</dcterms:created>
  <dcterms:modified xsi:type="dcterms:W3CDTF">2010-06-21T09:41:18Z</dcterms:modified>
  <cp:category/>
  <cp:version/>
  <cp:contentType/>
  <cp:contentStatus/>
  <cp:revision>65</cp:revision>
</cp:coreProperties>
</file>